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mc:AlternateContent xmlns:mc="http://schemas.openxmlformats.org/markup-compatibility/2006">
    <mc:Choice Requires="x15">
      <x15ac:absPath xmlns:x15ac="http://schemas.microsoft.com/office/spreadsheetml/2010/11/ac" url="/Users/arausch/Desktop/CCHP/"/>
    </mc:Choice>
  </mc:AlternateContent>
  <xr:revisionPtr revIDLastSave="0" documentId="13_ncr:1_{D46CC00C-D677-F540-BCF4-84C443578B76}" xr6:coauthVersionLast="45" xr6:coauthVersionMax="45" xr10:uidLastSave="{00000000-0000-0000-0000-000000000000}"/>
  <bookViews>
    <workbookView xWindow="2300" yWindow="460" windowWidth="33280" windowHeight="18940" activeTab="6" xr2:uid="{B3D5154B-B1E7-4B54-97C0-31907F22A586}"/>
  </bookViews>
  <sheets>
    <sheet name="Budget" sheetId="20" r:id="rId1"/>
    <sheet name="Real budget" sheetId="11" state="hidden" r:id="rId2"/>
    <sheet name="Real Budget Revised 2" sheetId="13" state="hidden" r:id="rId3"/>
    <sheet name="Real Budget Revised 3" sheetId="14" state="hidden" r:id="rId4"/>
    <sheet name="Real Budget Revised 4" sheetId="15" state="hidden" r:id="rId5"/>
    <sheet name="Real Budget Revised 5" sheetId="19" state="hidden" r:id="rId6"/>
    <sheet name="Real Budget Revised 6" sheetId="21" r:id="rId7"/>
    <sheet name="PM Budget" sheetId="18"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21" l="1"/>
  <c r="L13" i="21"/>
  <c r="L22" i="21" l="1"/>
  <c r="L21" i="21"/>
  <c r="L20" i="21"/>
  <c r="L18" i="21"/>
  <c r="L17" i="21"/>
  <c r="L15" i="21"/>
  <c r="L12" i="21"/>
  <c r="L11" i="21" l="1"/>
  <c r="L10" i="21"/>
  <c r="L9" i="21"/>
  <c r="L8" i="21"/>
  <c r="L7" i="21"/>
  <c r="L6" i="21"/>
  <c r="L19" i="21"/>
  <c r="L24" i="21" l="1"/>
  <c r="K24" i="21"/>
  <c r="J24" i="21"/>
  <c r="I24" i="21"/>
  <c r="H24" i="21"/>
  <c r="G24" i="21"/>
  <c r="E24" i="21"/>
  <c r="D24" i="21"/>
  <c r="C24" i="21"/>
  <c r="B24" i="21"/>
  <c r="B36" i="21" l="1"/>
  <c r="F24" i="21"/>
  <c r="H36" i="20"/>
  <c r="H33" i="20"/>
  <c r="H32" i="20"/>
  <c r="H31" i="20"/>
  <c r="H28" i="20"/>
  <c r="H21" i="20"/>
  <c r="H15" i="20"/>
  <c r="C38" i="20"/>
  <c r="H14" i="20"/>
  <c r="B10" i="20"/>
  <c r="C37" i="20" l="1"/>
  <c r="C40" i="20" s="1"/>
  <c r="H37" i="20"/>
  <c r="K24" i="19" l="1"/>
  <c r="J24" i="19"/>
  <c r="I24" i="19"/>
  <c r="H24" i="19"/>
  <c r="G24" i="19"/>
  <c r="E24" i="19"/>
  <c r="D24" i="19"/>
  <c r="C24" i="19"/>
  <c r="L23" i="19"/>
  <c r="M22" i="19"/>
  <c r="M21" i="19"/>
  <c r="L21" i="19" s="1"/>
  <c r="L20" i="19"/>
  <c r="M20" i="19"/>
  <c r="M19" i="19"/>
  <c r="M18" i="19"/>
  <c r="M17" i="19"/>
  <c r="L17" i="19"/>
  <c r="M15" i="19"/>
  <c r="M14" i="19"/>
  <c r="L14" i="19"/>
  <c r="M13" i="19"/>
  <c r="L13" i="19"/>
  <c r="M12" i="19"/>
  <c r="M11" i="19"/>
  <c r="M10" i="19"/>
  <c r="L10" i="19"/>
  <c r="M9" i="19"/>
  <c r="L9" i="19"/>
  <c r="M8" i="19"/>
  <c r="B24" i="19"/>
  <c r="M6" i="19"/>
  <c r="L6" i="19"/>
  <c r="M5" i="19"/>
  <c r="L5" i="19"/>
  <c r="L18" i="19" l="1"/>
  <c r="B36" i="19"/>
  <c r="F24" i="19"/>
  <c r="L8" i="19"/>
  <c r="L15" i="19"/>
  <c r="L12" i="19"/>
  <c r="L22" i="19"/>
  <c r="L16" i="19"/>
  <c r="L11" i="19"/>
  <c r="L19" i="19"/>
  <c r="M16" i="19"/>
  <c r="L7" i="19"/>
  <c r="M7" i="19"/>
  <c r="C46" i="18"/>
  <c r="C47" i="18"/>
  <c r="L47" i="18"/>
  <c r="J38" i="18"/>
  <c r="J47" i="18"/>
  <c r="D38" i="18"/>
  <c r="D47" i="18"/>
  <c r="L46" i="18"/>
  <c r="D46" i="18"/>
  <c r="L45" i="18"/>
  <c r="L44" i="18"/>
  <c r="L43" i="18"/>
  <c r="H38" i="18"/>
  <c r="F38" i="18"/>
  <c r="E38" i="18"/>
  <c r="C33" i="18"/>
  <c r="C36" i="18"/>
  <c r="C38" i="18"/>
  <c r="L37" i="18"/>
  <c r="L36" i="18"/>
  <c r="L35" i="18"/>
  <c r="L34" i="18"/>
  <c r="L33" i="18"/>
  <c r="L32" i="18"/>
  <c r="L31" i="18"/>
  <c r="L30" i="18"/>
  <c r="L29" i="18"/>
  <c r="L28" i="18"/>
  <c r="L27" i="18"/>
  <c r="L26" i="18"/>
  <c r="L25" i="18"/>
  <c r="L24" i="18"/>
  <c r="L23" i="18"/>
  <c r="C13" i="18"/>
  <c r="C14" i="18"/>
  <c r="C16" i="18"/>
  <c r="C17" i="18"/>
  <c r="C18" i="18"/>
  <c r="L18" i="18"/>
  <c r="K18" i="18"/>
  <c r="J18" i="18"/>
  <c r="L3" i="18"/>
  <c r="D3" i="18"/>
  <c r="L4" i="18"/>
  <c r="D4" i="18"/>
  <c r="L5" i="18"/>
  <c r="D5" i="18"/>
  <c r="L6" i="18"/>
  <c r="D6" i="18"/>
  <c r="L7" i="18"/>
  <c r="D7" i="18"/>
  <c r="L8" i="18"/>
  <c r="D8" i="18"/>
  <c r="L9" i="18"/>
  <c r="D9" i="18"/>
  <c r="L10" i="18"/>
  <c r="D10" i="18"/>
  <c r="L11" i="18"/>
  <c r="D11" i="18"/>
  <c r="L12" i="18"/>
  <c r="D12" i="18"/>
  <c r="L13" i="18"/>
  <c r="D13" i="18"/>
  <c r="L14" i="18"/>
  <c r="D14" i="18"/>
  <c r="L15" i="18"/>
  <c r="D15" i="18"/>
  <c r="D18" i="18"/>
  <c r="L17" i="18"/>
  <c r="K17" i="18"/>
  <c r="D17" i="18"/>
  <c r="L16" i="18"/>
  <c r="K16" i="18"/>
  <c r="D16" i="18"/>
  <c r="K15" i="18"/>
  <c r="K14" i="18"/>
  <c r="K13" i="18"/>
  <c r="K12" i="18"/>
  <c r="K11" i="18"/>
  <c r="K10" i="18"/>
  <c r="K9" i="18"/>
  <c r="K8" i="18"/>
  <c r="K7" i="18"/>
  <c r="K6" i="18"/>
  <c r="K5" i="18"/>
  <c r="K4" i="18"/>
  <c r="K3" i="18"/>
  <c r="B43" i="15"/>
  <c r="C43" i="15"/>
  <c r="B23" i="15"/>
  <c r="D23" i="15"/>
  <c r="E23" i="15"/>
  <c r="F23" i="15"/>
  <c r="G23" i="15"/>
  <c r="H23" i="15"/>
  <c r="I23" i="15"/>
  <c r="J23" i="15"/>
  <c r="C23" i="15"/>
  <c r="K22" i="15"/>
  <c r="K21" i="15"/>
  <c r="K20" i="15"/>
  <c r="K19" i="15"/>
  <c r="K18" i="15"/>
  <c r="K17" i="15"/>
  <c r="K14" i="15"/>
  <c r="K12" i="15"/>
  <c r="K11" i="15"/>
  <c r="K10" i="15"/>
  <c r="K9" i="15"/>
  <c r="K8" i="15"/>
  <c r="K6" i="15"/>
  <c r="K5" i="15"/>
  <c r="K15" i="15"/>
  <c r="K7" i="15"/>
  <c r="K13" i="15"/>
  <c r="K16" i="15"/>
  <c r="B41" i="14"/>
  <c r="B22" i="14"/>
  <c r="H21" i="13"/>
  <c r="H22" i="13" s="1"/>
  <c r="B22" i="13" s="1"/>
  <c r="H17" i="13"/>
  <c r="I16" i="13"/>
  <c r="H15" i="13"/>
  <c r="H14" i="13"/>
  <c r="I13" i="13"/>
  <c r="I12" i="13"/>
  <c r="I11" i="13"/>
  <c r="I10" i="13"/>
  <c r="H10" i="13"/>
  <c r="I9" i="13"/>
  <c r="I8" i="13"/>
  <c r="I22" i="13"/>
  <c r="F19" i="13"/>
  <c r="F17" i="13"/>
  <c r="D17" i="13"/>
  <c r="F16" i="13"/>
  <c r="F15" i="13"/>
  <c r="F14" i="13"/>
  <c r="F13" i="13"/>
  <c r="F12" i="13"/>
  <c r="F11" i="13"/>
  <c r="F10" i="13"/>
  <c r="C10" i="13"/>
  <c r="F9" i="13"/>
  <c r="F8" i="13"/>
  <c r="F7" i="13"/>
  <c r="C7" i="13"/>
  <c r="F6" i="13"/>
  <c r="F22" i="13"/>
  <c r="C6" i="13"/>
  <c r="C22" i="13"/>
  <c r="D22" i="13"/>
  <c r="E22" i="13"/>
  <c r="G22" i="13"/>
  <c r="B41" i="13"/>
  <c r="L24" i="19" l="1"/>
</calcChain>
</file>

<file path=xl/sharedStrings.xml><?xml version="1.0" encoding="utf-8"?>
<sst xmlns="http://schemas.openxmlformats.org/spreadsheetml/2006/main" count="474" uniqueCount="152">
  <si>
    <t>Total</t>
  </si>
  <si>
    <t>Navigation</t>
  </si>
  <si>
    <t>Diversion</t>
  </si>
  <si>
    <t>Move-In Kits</t>
  </si>
  <si>
    <t>Private</t>
  </si>
  <si>
    <t>Program Admin</t>
  </si>
  <si>
    <t>Available Resoures</t>
  </si>
  <si>
    <t>HOME TBRA</t>
  </si>
  <si>
    <t>ESG - Harris</t>
  </si>
  <si>
    <t>ESG - Houston</t>
  </si>
  <si>
    <t>CDBG - Harris</t>
  </si>
  <si>
    <t>CDBG-Houston</t>
  </si>
  <si>
    <t>Future Local ESG</t>
  </si>
  <si>
    <t>Future State ESG</t>
  </si>
  <si>
    <t>Activities</t>
  </si>
  <si>
    <t>Budget</t>
  </si>
  <si>
    <t>Source</t>
  </si>
  <si>
    <t>Rental Subsidy</t>
  </si>
  <si>
    <t>ESG</t>
  </si>
  <si>
    <t>Case Mmgt</t>
  </si>
  <si>
    <t>Case Mgmt</t>
  </si>
  <si>
    <t>Landlord Fees</t>
  </si>
  <si>
    <t>Admin</t>
  </si>
  <si>
    <t xml:space="preserve">Private </t>
  </si>
  <si>
    <t>CDBG</t>
  </si>
  <si>
    <t>ESG/CDBG</t>
  </si>
  <si>
    <t>Program
# Served</t>
  </si>
  <si>
    <t>COVID Sheltering</t>
  </si>
  <si>
    <t>Enhanced/Overflow HMLS/DV ES</t>
  </si>
  <si>
    <t>12 Month RRH
1292</t>
  </si>
  <si>
    <t>Public</t>
  </si>
  <si>
    <t>Bridging to PSH
984</t>
  </si>
  <si>
    <t>Project Management</t>
  </si>
  <si>
    <t>Total:</t>
  </si>
  <si>
    <t>Budget Summary - 24 Months</t>
  </si>
  <si>
    <t>Gap</t>
  </si>
  <si>
    <t>Program Activities</t>
  </si>
  <si>
    <t>Landlord Engagement/Fees</t>
  </si>
  <si>
    <t>Move-in Kits</t>
  </si>
  <si>
    <t>Current PSH Sustainiblity need (H3 /12mo/ rental/ $135k per/mo)</t>
  </si>
  <si>
    <t>Program Administration + Housing Services (HOME TBRA)</t>
  </si>
  <si>
    <t>Total Allocated</t>
  </si>
  <si>
    <t>Emergency Shelter/HMIRC/DV</t>
  </si>
  <si>
    <t>ESG-CV</t>
  </si>
  <si>
    <t>CDBG-CV</t>
  </si>
  <si>
    <t>Private/Other</t>
  </si>
  <si>
    <t>City</t>
  </si>
  <si>
    <t>County</t>
  </si>
  <si>
    <t>Current PSH Service need (H3 /8CM 12mo/ $70K (all-in) per yr</t>
  </si>
  <si>
    <t>H3</t>
  </si>
  <si>
    <t>Navigation RRH</t>
  </si>
  <si>
    <t>Navigation PSH</t>
  </si>
  <si>
    <t>Case Management PSH</t>
  </si>
  <si>
    <t>Case Management RRH</t>
  </si>
  <si>
    <t>Rental Assistance PSH</t>
  </si>
  <si>
    <t>Rental Assitance RRH</t>
  </si>
  <si>
    <t>Totals</t>
  </si>
  <si>
    <t>Budget Summary CARES Treasury - July - December 2020</t>
  </si>
  <si>
    <t>CARES Treasury</t>
  </si>
  <si>
    <t>Navigation PSH - 3 months</t>
  </si>
  <si>
    <t>Navigation RRH - 3 months</t>
  </si>
  <si>
    <t>Case Management PSH - 3 months</t>
  </si>
  <si>
    <t>Case Management RRH - 3 months</t>
  </si>
  <si>
    <t>Rental Assistance PSH - 3 months</t>
  </si>
  <si>
    <t>Rental Assitance RRH - 3 months</t>
  </si>
  <si>
    <t>Diversion - 3 months</t>
  </si>
  <si>
    <t>Move-in Kits &amp; Furniture - Up front cost</t>
  </si>
  <si>
    <t>Total Need</t>
  </si>
  <si>
    <t>Mental health case management for client in PH</t>
  </si>
  <si>
    <t>Mental Health CM for clients in PH</t>
  </si>
  <si>
    <t>Future</t>
  </si>
  <si>
    <t>2nd Round ESG/CDBG</t>
  </si>
  <si>
    <t>DV Emergency shelter</t>
  </si>
  <si>
    <t>Current PSH Sustainiblity need (H3 /12mo/ rental/ $135k per/mo/Sept-Dec)</t>
  </si>
  <si>
    <t>Current PSH Service need (H3 /8CM 12mo/ $70K/yr/Sept-Dec)</t>
  </si>
  <si>
    <t>County (4 mos)</t>
  </si>
  <si>
    <t>County (3 mos)</t>
  </si>
  <si>
    <t>Monthly Cost</t>
  </si>
  <si>
    <t>Diversion (case management)</t>
  </si>
  <si>
    <t>Diversion (3 mos, utilities, arrears - prevention activities)</t>
  </si>
  <si>
    <t>Basic Needs</t>
  </si>
  <si>
    <t>County (5 mos)</t>
  </si>
  <si>
    <t>HHA HOME Admin</t>
  </si>
  <si>
    <t>Base Needs</t>
  </si>
  <si>
    <t>Total 2-Yr Need</t>
  </si>
  <si>
    <t>Aug - Dec 2020</t>
  </si>
  <si>
    <t>July 20 - June 21</t>
  </si>
  <si>
    <t>July 21 - June 22</t>
  </si>
  <si>
    <t>PSH PM</t>
  </si>
  <si>
    <t>CA PM</t>
  </si>
  <si>
    <t>RRH PM</t>
  </si>
  <si>
    <t>Diversion PM</t>
  </si>
  <si>
    <t>Finance and reporting</t>
  </si>
  <si>
    <t>HMIS Admin</t>
  </si>
  <si>
    <t>Computers ($1600 each)</t>
  </si>
  <si>
    <t>HMIS Customization</t>
  </si>
  <si>
    <t>Fringe (15%)</t>
  </si>
  <si>
    <t>Admin (10%)</t>
  </si>
  <si>
    <t>Budget Summary - City of Houston</t>
  </si>
  <si>
    <t>Mileage (57.5 cents/mile x 150 miles/month)</t>
  </si>
  <si>
    <t xml:space="preserve">Budget Summary </t>
  </si>
  <si>
    <t>August 20 - July 21</t>
  </si>
  <si>
    <t>1 Year Cost</t>
  </si>
  <si>
    <t>Short Discription</t>
  </si>
  <si>
    <t>TDHCA-CV</t>
  </si>
  <si>
    <t>Senior Manager Disaster</t>
  </si>
  <si>
    <t>Responsible for all project outcomes &amp;  will be the point person to coordinate partner meetings and communication between the system &amp; service providers.</t>
  </si>
  <si>
    <t>Manager (PSH)</t>
  </si>
  <si>
    <t>Support, facilitate and manage the Bridge to PSH component of  the Homeless COVID Response Plan, by coordinating community partners, organization meetings, tracking outcomes , monitoring continuity of service program delivery, and create planning/support materials.</t>
  </si>
  <si>
    <t>Manager Coordinated Access</t>
  </si>
  <si>
    <t xml:space="preserve">Responsive for overseeing the HMIS Coordinated Access (CA) referral process, including assessment process within HMIS, expanding access to assessment process, overseeing CFTH homeless assessment staff, and CA reporting. </t>
  </si>
  <si>
    <t>Manager (RRH)</t>
  </si>
  <si>
    <t>Support, facilitate and manage the RRH component of  the Homeless COVID Response Plan, by coordinating community partners, organization meetings, tracking outcomes , monitoring continuity of service program delivery, and create planning/support materials.</t>
  </si>
  <si>
    <t>Manager Diversion</t>
  </si>
  <si>
    <t>Support, facilitate and manage the Homeless Diversion component of  the Homeless COVID Response Plan, by coordinating community partners, organization meetings, tracking outcomes , monitoring continuity of service program delivery, and create planning/support materials.</t>
  </si>
  <si>
    <t>Manager Landlord Engagement (PSH)</t>
  </si>
  <si>
    <t xml:space="preserve"> responsible for recruiting new landlords &amp; educating &amp; supporting landlords throughout project execution</t>
  </si>
  <si>
    <t>Manager Landlord Engagement (RRH)</t>
  </si>
  <si>
    <t>Primary responsibility is analyzing all government grants from award to close and managing grants with third party sub-recipients for which the Coalition serves as fiscal agent.  Computes, classifies, records, and verifies numerical data for use in maintaining accounting records by performing the following duties.</t>
  </si>
  <si>
    <t>Associate HMIS</t>
  </si>
  <si>
    <t xml:space="preserve">Homeless Management Information System (HMIS) team member who supports the HMIS team administratively.  Duties include scheduling and confirming training classes and attendees, running reports, tracking all agency participation agreements, and assisting in the Coordinated Access (CA) referral process. </t>
  </si>
  <si>
    <t xml:space="preserve">Computer Remote Work Stations </t>
  </si>
  <si>
    <t>$1600 each X 10 FTE (computers, monitors, docking stations, etc.)</t>
  </si>
  <si>
    <t xml:space="preserve">Mileage </t>
  </si>
  <si>
    <t>(57.5 cents/mile x 150 miles/ 12 month x 7 staff)</t>
  </si>
  <si>
    <t xml:space="preserve">Expand current HMIS system to account for new users, modification of existing processes, and expansion/creation of new feature needed to implement the Homeless COVID Housing Response. </t>
  </si>
  <si>
    <t>15% Fringe for 10 FTE</t>
  </si>
  <si>
    <t>10% Administration for overall budget</t>
  </si>
  <si>
    <t>Senior PM Disaster - responsible for all project outcomes &amp;  will be the point person to coordinate partner meetings and communication between the system &amp; service providers.</t>
  </si>
  <si>
    <t>Landlord Engagement Manager (PSH) - responsible for recruiting new landlords &amp; educating &amp; supporting landlords throughout project execution</t>
  </si>
  <si>
    <t>Landlord Engagement Manager (RRH) - responsible for recruiting new landlords &amp; educating &amp; supporting landlords throughout project execution</t>
  </si>
  <si>
    <t>TDHCA Budget Summary</t>
  </si>
  <si>
    <t>Total 1-Yr Need</t>
  </si>
  <si>
    <t>Manager Outreach</t>
  </si>
  <si>
    <t>Responsible for all outreach activities in unincorporated Harris County or all other areas as assigned by the lead agency.  Responsible for meeting project outcomes and any reporting guidelines.</t>
  </si>
  <si>
    <t>Associate Outreach</t>
  </si>
  <si>
    <t>Responsible for all outreach activities in unincorporated Harris County or all other areas as assigned by the lead agency.  Will ride along with and support the Senior Manager of Outreach</t>
  </si>
  <si>
    <t>Specialist Coordinated Access (2)</t>
  </si>
  <si>
    <t>Responsible for completing Coordinated Access housing assessment at assigned day centers and via phone.</t>
  </si>
  <si>
    <t>15% Fringe for 4 FTE</t>
  </si>
  <si>
    <t>State</t>
  </si>
  <si>
    <t>ESG-CV1</t>
  </si>
  <si>
    <t>ESG-CV2</t>
  </si>
  <si>
    <t>DV Emergency Shelter</t>
  </si>
  <si>
    <t>Outreach</t>
  </si>
  <si>
    <t>City (5 mos)</t>
  </si>
  <si>
    <t>Outreach Expansion</t>
  </si>
  <si>
    <t>Navigation PSH Bridge</t>
  </si>
  <si>
    <t>Mental health case management for clients in PH (define)</t>
  </si>
  <si>
    <t>Program operations (10% of each contract for each agency)</t>
  </si>
  <si>
    <t>Need to secure private funding</t>
  </si>
  <si>
    <t>Inter-local with Harris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</si>
</sst>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12" x14ac:knownFonts="1">
    <font>
      <sz val="11"/>
      <color theme="1"/>
      <name val="Calibri"/>
      <family val="2"/>
      <scheme val="minor"/>
    </font>
    <font>
      <b/>
      <sz val="11"/>
      <color theme="3"/>
      <name val="Calibri"/>
      <family val="2"/>
      <scheme val="minor"/>
    </font>
    <font>
      <b/>
      <sz val="11"/>
      <color theme="1"/>
      <name val="Calibri"/>
      <family val="2"/>
      <scheme val="minor"/>
    </font>
    <font>
      <sz val="11"/>
      <color theme="1"/>
      <name val="Calibri"/>
      <family val="2"/>
      <scheme val="minor"/>
    </font>
    <font>
      <b/>
      <sz val="11"/>
      <name val="Calibri"/>
      <family val="2"/>
      <scheme val="minor"/>
    </font>
    <font>
      <b/>
      <sz val="10"/>
      <name val="Calibri Light"/>
      <family val="2"/>
      <scheme val="major"/>
    </font>
    <font>
      <b/>
      <sz val="9"/>
      <name val="Calibri Light"/>
      <family val="2"/>
      <scheme val="major"/>
    </font>
    <font>
      <sz val="10"/>
      <color theme="1"/>
      <name val="Calibri Light"/>
      <family val="2"/>
      <scheme val="major"/>
    </font>
    <font>
      <sz val="10"/>
      <name val="Calibri Light"/>
      <family val="2"/>
      <scheme val="major"/>
    </font>
    <font>
      <sz val="9"/>
      <name val="Calibri Light"/>
      <family val="2"/>
      <scheme val="major"/>
    </font>
    <font>
      <b/>
      <sz val="10"/>
      <color theme="3"/>
      <name val="Calibri Light"/>
      <family val="2"/>
      <scheme val="major"/>
    </font>
    <font>
      <b/>
      <sz val="10"/>
      <color theme="1"/>
      <name val="Calibri Light"/>
      <family val="2"/>
      <scheme val="major"/>
    </font>
  </fonts>
  <fills count="20">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AFAD"/>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s>
  <borders count="9">
    <border>
      <left/>
      <right/>
      <top/>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0" fontId="1" fillId="0" borderId="1" applyNumberFormat="0" applyFill="0" applyAlignment="0" applyProtection="0"/>
    <xf numFmtId="0" fontId="1" fillId="0" borderId="0" applyNumberFormat="0" applyFill="0" applyBorder="0" applyAlignment="0" applyProtection="0"/>
    <xf numFmtId="0" fontId="2" fillId="0" borderId="2" applyNumberFormat="0" applyFill="0" applyAlignment="0" applyProtection="0"/>
    <xf numFmtId="44" fontId="3" fillId="0" borderId="0" applyFont="0" applyFill="0" applyBorder="0" applyAlignment="0" applyProtection="0"/>
  </cellStyleXfs>
  <cellXfs count="160">
    <xf numFmtId="0" fontId="0" fillId="0" borderId="0" xfId="0"/>
    <xf numFmtId="0" fontId="2" fillId="0" borderId="0" xfId="0" applyFont="1" applyAlignment="1">
      <alignment horizontal="center"/>
    </xf>
    <xf numFmtId="164" fontId="0" fillId="0" borderId="0" xfId="4" applyNumberFormat="1" applyFont="1"/>
    <xf numFmtId="164" fontId="2" fillId="0" borderId="2" xfId="3" applyNumberFormat="1"/>
    <xf numFmtId="0" fontId="0" fillId="0" borderId="0" xfId="0" applyFill="1"/>
    <xf numFmtId="0" fontId="2" fillId="0" borderId="2" xfId="3"/>
    <xf numFmtId="0" fontId="0" fillId="4" borderId="0" xfId="0" applyFill="1"/>
    <xf numFmtId="0" fontId="0" fillId="2" borderId="0" xfId="0" applyFill="1"/>
    <xf numFmtId="164" fontId="2" fillId="0" borderId="0" xfId="4" applyNumberFormat="1" applyFont="1"/>
    <xf numFmtId="164" fontId="0" fillId="4" borderId="0" xfId="4" applyNumberFormat="1" applyFont="1" applyFill="1"/>
    <xf numFmtId="164" fontId="0" fillId="2" borderId="0" xfId="4" applyNumberFormat="1" applyFont="1" applyFill="1"/>
    <xf numFmtId="0" fontId="1" fillId="0" borderId="1" xfId="1" applyAlignment="1">
      <alignment horizontal="center" wrapText="1"/>
    </xf>
    <xf numFmtId="164" fontId="1" fillId="0" borderId="1" xfId="1" applyNumberFormat="1" applyAlignment="1">
      <alignment horizontal="center"/>
    </xf>
    <xf numFmtId="0" fontId="0" fillId="0" borderId="0" xfId="0"/>
    <xf numFmtId="0" fontId="0" fillId="2" borderId="0" xfId="0" applyFill="1" applyAlignment="1">
      <alignment wrapText="1"/>
    </xf>
    <xf numFmtId="164" fontId="0" fillId="5" borderId="0" xfId="4" applyNumberFormat="1" applyFont="1" applyFill="1"/>
    <xf numFmtId="0" fontId="0" fillId="5" borderId="0" xfId="0" applyFill="1"/>
    <xf numFmtId="164" fontId="0" fillId="6" borderId="0" xfId="4" applyNumberFormat="1" applyFont="1" applyFill="1"/>
    <xf numFmtId="0" fontId="0" fillId="6" borderId="0" xfId="0" applyFill="1"/>
    <xf numFmtId="0" fontId="0" fillId="0" borderId="0" xfId="0"/>
    <xf numFmtId="0" fontId="0" fillId="7" borderId="0" xfId="0" applyFill="1" applyAlignment="1">
      <alignment wrapText="1"/>
    </xf>
    <xf numFmtId="164" fontId="0" fillId="7" borderId="0" xfId="4" applyNumberFormat="1" applyFont="1" applyFill="1"/>
    <xf numFmtId="0" fontId="0" fillId="7" borderId="0" xfId="0" applyFill="1"/>
    <xf numFmtId="0" fontId="0" fillId="8" borderId="0" xfId="0" applyFill="1" applyAlignment="1">
      <alignment wrapText="1"/>
    </xf>
    <xf numFmtId="164" fontId="0" fillId="8" borderId="0" xfId="4" applyNumberFormat="1" applyFont="1" applyFill="1"/>
    <xf numFmtId="0" fontId="0" fillId="8" borderId="0" xfId="0" applyFill="1"/>
    <xf numFmtId="0" fontId="0" fillId="2" borderId="0" xfId="0" applyFill="1" applyAlignment="1">
      <alignment horizontal="center" vertical="center"/>
    </xf>
    <xf numFmtId="164" fontId="0" fillId="2" borderId="0" xfId="4" applyNumberFormat="1" applyFont="1" applyFill="1" applyAlignment="1">
      <alignment vertical="center"/>
    </xf>
    <xf numFmtId="0" fontId="1" fillId="0" borderId="0" xfId="2"/>
    <xf numFmtId="0" fontId="1" fillId="0" borderId="4" xfId="1" applyBorder="1" applyAlignment="1">
      <alignment wrapText="1"/>
    </xf>
    <xf numFmtId="164" fontId="0" fillId="2" borderId="3" xfId="4" applyNumberFormat="1" applyFont="1" applyFill="1" applyBorder="1"/>
    <xf numFmtId="0" fontId="0" fillId="0" borderId="4" xfId="0" applyBorder="1"/>
    <xf numFmtId="0" fontId="2" fillId="0" borderId="4" xfId="3" applyBorder="1"/>
    <xf numFmtId="0" fontId="2" fillId="0" borderId="3" xfId="0" applyFont="1" applyBorder="1" applyAlignment="1">
      <alignment horizontal="center"/>
    </xf>
    <xf numFmtId="0" fontId="2" fillId="3" borderId="3" xfId="0" applyFont="1" applyFill="1" applyBorder="1" applyAlignment="1">
      <alignment horizontal="center"/>
    </xf>
    <xf numFmtId="0" fontId="2" fillId="2" borderId="3" xfId="0" applyFont="1" applyFill="1" applyBorder="1" applyAlignment="1">
      <alignment horizontal="center"/>
    </xf>
    <xf numFmtId="0" fontId="2" fillId="6" borderId="3" xfId="0" applyFont="1" applyFill="1" applyBorder="1" applyAlignment="1">
      <alignment horizontal="center"/>
    </xf>
    <xf numFmtId="42" fontId="0" fillId="2" borderId="3" xfId="0" applyNumberFormat="1" applyFill="1" applyBorder="1"/>
    <xf numFmtId="42" fontId="0" fillId="3" borderId="3" xfId="0" applyNumberFormat="1" applyFill="1" applyBorder="1"/>
    <xf numFmtId="42" fontId="0" fillId="6" borderId="3" xfId="0" applyNumberFormat="1" applyFill="1" applyBorder="1"/>
    <xf numFmtId="164" fontId="0" fillId="9" borderId="0" xfId="4" applyNumberFormat="1" applyFont="1" applyFill="1"/>
    <xf numFmtId="0" fontId="0" fillId="9" borderId="0" xfId="0" applyFill="1"/>
    <xf numFmtId="42" fontId="2" fillId="2" borderId="3" xfId="0" applyNumberFormat="1" applyFont="1" applyFill="1" applyBorder="1"/>
    <xf numFmtId="0" fontId="2" fillId="0" borderId="0" xfId="0" applyFont="1" applyAlignment="1">
      <alignment horizontal="right"/>
    </xf>
    <xf numFmtId="164" fontId="2" fillId="0" borderId="0" xfId="0" applyNumberFormat="1" applyFont="1"/>
    <xf numFmtId="42" fontId="2" fillId="0" borderId="0" xfId="0" applyNumberFormat="1" applyFont="1" applyAlignment="1">
      <alignment horizontal="center"/>
    </xf>
    <xf numFmtId="0" fontId="2" fillId="0" borderId="0" xfId="0" applyFont="1" applyFill="1" applyBorder="1" applyAlignment="1">
      <alignment horizontal="center"/>
    </xf>
    <xf numFmtId="42" fontId="0" fillId="0" borderId="0" xfId="0" applyNumberFormat="1" applyFill="1" applyBorder="1"/>
    <xf numFmtId="0" fontId="4" fillId="11" borderId="0" xfId="2" applyFont="1" applyFill="1"/>
    <xf numFmtId="164" fontId="0" fillId="0" borderId="0" xfId="4" applyNumberFormat="1" applyFont="1" applyFill="1" applyBorder="1"/>
    <xf numFmtId="0" fontId="0" fillId="0" borderId="0" xfId="0"/>
    <xf numFmtId="42" fontId="2" fillId="0" borderId="3" xfId="0" applyNumberFormat="1" applyFont="1" applyBorder="1" applyAlignment="1">
      <alignment horizontal="center"/>
    </xf>
    <xf numFmtId="0" fontId="0" fillId="0" borderId="4" xfId="0" applyFill="1" applyBorder="1"/>
    <xf numFmtId="164" fontId="0" fillId="0" borderId="0" xfId="4" applyNumberFormat="1" applyFont="1" applyFill="1"/>
    <xf numFmtId="42" fontId="2" fillId="0" borderId="3" xfId="0" applyNumberFormat="1" applyFont="1" applyFill="1" applyBorder="1"/>
    <xf numFmtId="0" fontId="2" fillId="0" borderId="7" xfId="0" applyFont="1" applyBorder="1" applyAlignment="1">
      <alignment horizontal="center"/>
    </xf>
    <xf numFmtId="42" fontId="0" fillId="0" borderId="0" xfId="0" applyNumberFormat="1"/>
    <xf numFmtId="42" fontId="2" fillId="2" borderId="3" xfId="0" applyNumberFormat="1" applyFont="1" applyFill="1" applyBorder="1" applyAlignment="1">
      <alignment horizontal="center"/>
    </xf>
    <xf numFmtId="42" fontId="0" fillId="11" borderId="3" xfId="0" applyNumberFormat="1" applyFill="1" applyBorder="1"/>
    <xf numFmtId="0" fontId="0" fillId="11" borderId="4" xfId="0" applyFill="1" applyBorder="1"/>
    <xf numFmtId="42" fontId="0" fillId="2" borderId="3" xfId="4" applyNumberFormat="1" applyFont="1" applyFill="1" applyBorder="1"/>
    <xf numFmtId="42" fontId="0" fillId="0" borderId="0" xfId="4" applyNumberFormat="1" applyFont="1" applyFill="1" applyBorder="1"/>
    <xf numFmtId="42" fontId="2" fillId="0" borderId="0" xfId="0" applyNumberFormat="1" applyFont="1"/>
    <xf numFmtId="0" fontId="0" fillId="12" borderId="0" xfId="0" applyFill="1" applyAlignment="1">
      <alignment horizontal="center" vertical="center" wrapText="1"/>
    </xf>
    <xf numFmtId="164" fontId="0" fillId="12" borderId="0" xfId="4" applyNumberFormat="1" applyFont="1" applyFill="1"/>
    <xf numFmtId="0" fontId="0" fillId="12" borderId="0" xfId="0" applyFill="1"/>
    <xf numFmtId="164" fontId="0" fillId="12" borderId="0" xfId="4" applyNumberFormat="1" applyFont="1" applyFill="1" applyAlignment="1">
      <alignment horizontal="center" vertical="center"/>
    </xf>
    <xf numFmtId="42" fontId="6" fillId="11" borderId="3" xfId="0" applyNumberFormat="1" applyFont="1" applyFill="1" applyBorder="1" applyAlignment="1">
      <alignment horizontal="center" vertical="center"/>
    </xf>
    <xf numFmtId="42" fontId="6" fillId="0" borderId="3" xfId="0" applyNumberFormat="1" applyFont="1" applyBorder="1" applyAlignment="1">
      <alignment horizontal="center" vertical="center"/>
    </xf>
    <xf numFmtId="0" fontId="7" fillId="0" borderId="0" xfId="0" applyFont="1" applyAlignment="1">
      <alignment horizontal="center" vertical="center"/>
    </xf>
    <xf numFmtId="0" fontId="5" fillId="15" borderId="3" xfId="1" applyFont="1" applyFill="1" applyBorder="1" applyAlignment="1">
      <alignment horizontal="center" vertical="center" wrapText="1"/>
    </xf>
    <xf numFmtId="42" fontId="6" fillId="13" borderId="3" xfId="0" applyNumberFormat="1" applyFont="1" applyFill="1" applyBorder="1" applyAlignment="1">
      <alignment horizontal="center" vertical="center"/>
    </xf>
    <xf numFmtId="42" fontId="6" fillId="2" borderId="3" xfId="0" applyNumberFormat="1" applyFont="1" applyFill="1" applyBorder="1" applyAlignment="1">
      <alignment horizontal="center" vertical="center"/>
    </xf>
    <xf numFmtId="42" fontId="6" fillId="14" borderId="3" xfId="0" applyNumberFormat="1" applyFont="1" applyFill="1" applyBorder="1" applyAlignment="1">
      <alignment horizontal="center" vertical="center"/>
    </xf>
    <xf numFmtId="42" fontId="6" fillId="12" borderId="3" xfId="0" applyNumberFormat="1" applyFont="1" applyFill="1" applyBorder="1" applyAlignment="1">
      <alignment horizontal="center" vertical="center"/>
    </xf>
    <xf numFmtId="42" fontId="6" fillId="6" borderId="3" xfId="0" applyNumberFormat="1" applyFont="1" applyFill="1" applyBorder="1" applyAlignment="1">
      <alignment horizontal="center" vertical="center"/>
    </xf>
    <xf numFmtId="0" fontId="8" fillId="0" borderId="3" xfId="0" applyFont="1" applyBorder="1" applyAlignment="1">
      <alignment horizontal="left" vertical="center" wrapText="1"/>
    </xf>
    <xf numFmtId="42" fontId="9" fillId="13" borderId="3" xfId="0" applyNumberFormat="1" applyFont="1" applyFill="1" applyBorder="1" applyAlignment="1">
      <alignment horizontal="center" vertical="center"/>
    </xf>
    <xf numFmtId="42" fontId="9" fillId="2" borderId="3" xfId="0" applyNumberFormat="1" applyFont="1" applyFill="1" applyBorder="1" applyAlignment="1">
      <alignment horizontal="center" vertical="center"/>
    </xf>
    <xf numFmtId="42" fontId="9" fillId="14" borderId="3" xfId="0" applyNumberFormat="1" applyFont="1" applyFill="1" applyBorder="1" applyAlignment="1">
      <alignment horizontal="center" vertical="center"/>
    </xf>
    <xf numFmtId="42" fontId="9" fillId="12" borderId="3" xfId="0" applyNumberFormat="1" applyFont="1" applyFill="1" applyBorder="1" applyAlignment="1">
      <alignment horizontal="center" vertical="center"/>
    </xf>
    <xf numFmtId="42" fontId="9" fillId="6" borderId="3" xfId="0" applyNumberFormat="1" applyFont="1" applyFill="1" applyBorder="1" applyAlignment="1">
      <alignment horizontal="center" vertical="center"/>
    </xf>
    <xf numFmtId="42" fontId="9" fillId="0" borderId="3" xfId="0" applyNumberFormat="1" applyFont="1" applyBorder="1" applyAlignment="1">
      <alignment horizontal="center" vertical="center"/>
    </xf>
    <xf numFmtId="0" fontId="8" fillId="0" borderId="3" xfId="0" applyFont="1" applyBorder="1" applyAlignment="1">
      <alignment horizontal="left" vertical="center"/>
    </xf>
    <xf numFmtId="42" fontId="9" fillId="2" borderId="3" xfId="4" applyNumberFormat="1" applyFont="1" applyFill="1" applyBorder="1" applyAlignment="1">
      <alignment horizontal="center" vertical="center"/>
    </xf>
    <xf numFmtId="0" fontId="7" fillId="0" borderId="0" xfId="0" applyFont="1" applyAlignment="1">
      <alignment horizontal="center" vertical="center" wrapText="1"/>
    </xf>
    <xf numFmtId="42" fontId="7" fillId="0" borderId="0" xfId="0" applyNumberFormat="1" applyFont="1" applyAlignment="1">
      <alignment vertical="center"/>
    </xf>
    <xf numFmtId="0" fontId="10" fillId="11" borderId="0" xfId="2" applyFont="1" applyFill="1" applyAlignment="1">
      <alignment horizontal="center" vertical="center"/>
    </xf>
    <xf numFmtId="0" fontId="10" fillId="11" borderId="0" xfId="2" applyFont="1" applyFill="1" applyAlignment="1">
      <alignment horizontal="center" vertical="center" wrapText="1"/>
    </xf>
    <xf numFmtId="42" fontId="11" fillId="0" borderId="3" xfId="0" applyNumberFormat="1" applyFont="1" applyBorder="1" applyAlignment="1">
      <alignment vertical="center"/>
    </xf>
    <xf numFmtId="42" fontId="11" fillId="0" borderId="8" xfId="0" applyNumberFormat="1" applyFont="1" applyBorder="1" applyAlignment="1">
      <alignment vertical="center"/>
    </xf>
    <xf numFmtId="42" fontId="11" fillId="0" borderId="7" xfId="0" applyNumberFormat="1" applyFont="1" applyBorder="1" applyAlignment="1">
      <alignment vertical="center"/>
    </xf>
    <xf numFmtId="42" fontId="11" fillId="0" borderId="0" xfId="0" applyNumberFormat="1" applyFont="1" applyAlignment="1">
      <alignment vertical="center"/>
    </xf>
    <xf numFmtId="0" fontId="10" fillId="0" borderId="4" xfId="1" applyFont="1" applyBorder="1" applyAlignment="1">
      <alignment horizontal="center" vertical="center" wrapText="1"/>
    </xf>
    <xf numFmtId="42" fontId="11" fillId="2" borderId="3" xfId="0" applyNumberFormat="1" applyFont="1" applyFill="1" applyBorder="1" applyAlignment="1">
      <alignment vertical="center"/>
    </xf>
    <xf numFmtId="42" fontId="11" fillId="14" borderId="3" xfId="0" applyNumberFormat="1" applyFont="1" applyFill="1" applyBorder="1" applyAlignment="1">
      <alignment vertical="center"/>
    </xf>
    <xf numFmtId="42" fontId="11" fillId="6" borderId="3" xfId="0" applyNumberFormat="1" applyFont="1" applyFill="1" applyBorder="1" applyAlignment="1">
      <alignment vertical="center"/>
    </xf>
    <xf numFmtId="42" fontId="11" fillId="6" borderId="0" xfId="0" applyNumberFormat="1" applyFont="1" applyFill="1" applyAlignment="1">
      <alignment vertical="center"/>
    </xf>
    <xf numFmtId="0" fontId="7" fillId="0" borderId="3" xfId="0" applyFont="1" applyBorder="1" applyAlignment="1">
      <alignment horizontal="center" vertical="center" wrapText="1"/>
    </xf>
    <xf numFmtId="42" fontId="7" fillId="2" borderId="3" xfId="0" applyNumberFormat="1" applyFont="1" applyFill="1" applyBorder="1" applyAlignment="1">
      <alignment vertical="center"/>
    </xf>
    <xf numFmtId="42" fontId="7" fillId="14" borderId="3" xfId="0" applyNumberFormat="1" applyFont="1" applyFill="1" applyBorder="1" applyAlignment="1">
      <alignment vertical="center"/>
    </xf>
    <xf numFmtId="42" fontId="7" fillId="6" borderId="3" xfId="0" applyNumberFormat="1" applyFont="1" applyFill="1" applyBorder="1" applyAlignment="1">
      <alignment vertical="center"/>
    </xf>
    <xf numFmtId="42" fontId="7" fillId="6" borderId="0" xfId="0" applyNumberFormat="1" applyFont="1" applyFill="1" applyAlignment="1">
      <alignment vertical="center"/>
    </xf>
    <xf numFmtId="0" fontId="7" fillId="0" borderId="3" xfId="0" applyFont="1" applyBorder="1" applyAlignment="1">
      <alignment horizontal="center" vertical="center"/>
    </xf>
    <xf numFmtId="42" fontId="7" fillId="2" borderId="3" xfId="4" applyNumberFormat="1"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11" fillId="0" borderId="4" xfId="3" applyFont="1" applyBorder="1" applyAlignment="1">
      <alignment horizontal="center" vertical="center"/>
    </xf>
    <xf numFmtId="0" fontId="11" fillId="0" borderId="4" xfId="3" applyFont="1" applyBorder="1" applyAlignment="1">
      <alignment horizontal="center" vertical="center" wrapText="1"/>
    </xf>
    <xf numFmtId="0" fontId="8" fillId="0" borderId="3" xfId="1" applyFont="1" applyFill="1" applyBorder="1" applyAlignment="1">
      <alignment horizontal="center" vertical="center" wrapText="1"/>
    </xf>
    <xf numFmtId="42" fontId="9" fillId="0" borderId="3" xfId="0" applyNumberFormat="1" applyFont="1" applyBorder="1" applyAlignment="1">
      <alignment horizontal="center" vertical="center" wrapText="1"/>
    </xf>
    <xf numFmtId="42" fontId="7" fillId="0" borderId="3" xfId="0" applyNumberFormat="1" applyFont="1" applyBorder="1" applyAlignment="1">
      <alignment horizontal="center" vertical="center"/>
    </xf>
    <xf numFmtId="0" fontId="1" fillId="0" borderId="1" xfId="1" applyAlignment="1">
      <alignment horizontal="center"/>
    </xf>
    <xf numFmtId="0" fontId="0" fillId="5" borderId="0" xfId="0" applyFill="1" applyAlignment="1">
      <alignment horizontal="center" vertical="center"/>
    </xf>
    <xf numFmtId="0" fontId="2" fillId="0" borderId="8" xfId="0" applyFont="1" applyBorder="1" applyAlignment="1">
      <alignment horizontal="center" vertical="center"/>
    </xf>
    <xf numFmtId="0" fontId="2" fillId="16" borderId="3" xfId="0" applyFont="1" applyFill="1" applyBorder="1" applyAlignment="1">
      <alignment horizontal="center"/>
    </xf>
    <xf numFmtId="42" fontId="2" fillId="16" borderId="3" xfId="0" applyNumberFormat="1" applyFont="1" applyFill="1" applyBorder="1" applyAlignment="1">
      <alignment horizontal="center"/>
    </xf>
    <xf numFmtId="0" fontId="2" fillId="4" borderId="3" xfId="0" applyFont="1" applyFill="1" applyBorder="1" applyAlignment="1">
      <alignment horizontal="center"/>
    </xf>
    <xf numFmtId="42" fontId="0" fillId="16" borderId="3" xfId="0" applyNumberFormat="1" applyFill="1" applyBorder="1"/>
    <xf numFmtId="42" fontId="0" fillId="4" borderId="3" xfId="0" applyNumberFormat="1" applyFill="1" applyBorder="1"/>
    <xf numFmtId="42" fontId="2" fillId="4" borderId="3" xfId="0" applyNumberFormat="1" applyFont="1" applyFill="1" applyBorder="1"/>
    <xf numFmtId="0" fontId="0" fillId="14" borderId="0" xfId="0" applyFill="1" applyAlignment="1">
      <alignment horizontal="center" vertical="center" wrapText="1"/>
    </xf>
    <xf numFmtId="164" fontId="0" fillId="14" borderId="0" xfId="4" applyNumberFormat="1" applyFont="1" applyFill="1"/>
    <xf numFmtId="0" fontId="0" fillId="14" borderId="0" xfId="0" applyFill="1"/>
    <xf numFmtId="164" fontId="0" fillId="14" borderId="0" xfId="4" applyNumberFormat="1" applyFont="1" applyFill="1" applyAlignment="1">
      <alignment horizontal="center" vertical="center"/>
    </xf>
    <xf numFmtId="0" fontId="0" fillId="17" borderId="4" xfId="0" applyFill="1" applyBorder="1"/>
    <xf numFmtId="0" fontId="0" fillId="2" borderId="4" xfId="0" applyFill="1" applyBorder="1"/>
    <xf numFmtId="0" fontId="0" fillId="18" borderId="4" xfId="0" applyFill="1" applyBorder="1"/>
    <xf numFmtId="42" fontId="2" fillId="18" borderId="3" xfId="0" applyNumberFormat="1" applyFont="1" applyFill="1" applyBorder="1" applyAlignment="1">
      <alignment horizontal="center"/>
    </xf>
    <xf numFmtId="42" fontId="0" fillId="18" borderId="3" xfId="0" applyNumberFormat="1" applyFill="1" applyBorder="1"/>
    <xf numFmtId="0" fontId="0" fillId="14" borderId="4" xfId="0" applyFill="1" applyBorder="1"/>
    <xf numFmtId="42" fontId="2" fillId="14" borderId="3" xfId="0" applyNumberFormat="1" applyFont="1" applyFill="1" applyBorder="1" applyAlignment="1">
      <alignment horizontal="center"/>
    </xf>
    <xf numFmtId="42" fontId="0" fillId="14" borderId="3" xfId="0" applyNumberFormat="1" applyFill="1" applyBorder="1"/>
    <xf numFmtId="0" fontId="0" fillId="18" borderId="0" xfId="0" applyFill="1"/>
    <xf numFmtId="0" fontId="0" fillId="6" borderId="0" xfId="0" applyFill="1" applyAlignment="1">
      <alignment horizontal="center" vertical="center" wrapText="1"/>
    </xf>
    <xf numFmtId="164" fontId="0" fillId="6" borderId="0" xfId="4" applyNumberFormat="1" applyFont="1" applyFill="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164" fontId="0" fillId="10" borderId="0" xfId="4" applyNumberFormat="1" applyFont="1" applyFill="1" applyAlignment="1">
      <alignment horizontal="center" vertical="center"/>
    </xf>
    <xf numFmtId="0" fontId="1" fillId="0" borderId="1" xfId="1" applyAlignment="1">
      <alignment horizontal="center"/>
    </xf>
    <xf numFmtId="0" fontId="0" fillId="4" borderId="0" xfId="0" applyFill="1" applyAlignment="1">
      <alignment horizontal="center" vertical="center" wrapText="1"/>
    </xf>
    <xf numFmtId="0" fontId="0" fillId="4" borderId="0" xfId="0" applyFill="1" applyAlignment="1">
      <alignment horizontal="center" vertical="center"/>
    </xf>
    <xf numFmtId="164" fontId="0" fillId="4" borderId="0" xfId="4" applyNumberFormat="1" applyFont="1" applyFill="1" applyAlignment="1">
      <alignment horizontal="center" vertical="center"/>
    </xf>
    <xf numFmtId="0" fontId="0" fillId="5" borderId="0" xfId="0" applyFill="1" applyAlignment="1">
      <alignment horizontal="center" vertical="center" wrapText="1"/>
    </xf>
    <xf numFmtId="0" fontId="0" fillId="5" borderId="0" xfId="0" applyFill="1" applyAlignment="1">
      <alignment horizontal="center" vertical="center"/>
    </xf>
    <xf numFmtId="164" fontId="0" fillId="5" borderId="0" xfId="4" applyNumberFormat="1" applyFont="1" applyFill="1" applyAlignment="1">
      <alignment horizontal="center" vertical="center"/>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42" fontId="6" fillId="0" borderId="3" xfId="0" applyNumberFormat="1" applyFont="1" applyBorder="1" applyAlignment="1">
      <alignment horizontal="center" vertical="center" wrapText="1"/>
    </xf>
    <xf numFmtId="0" fontId="5" fillId="0" borderId="3" xfId="3" applyFont="1" applyBorder="1" applyAlignment="1">
      <alignment horizontal="center" vertical="center"/>
    </xf>
    <xf numFmtId="42" fontId="11" fillId="0" borderId="4" xfId="0" applyNumberFormat="1" applyFont="1" applyBorder="1" applyAlignment="1">
      <alignment vertical="center"/>
    </xf>
    <xf numFmtId="42" fontId="11" fillId="0" borderId="5" xfId="0" applyNumberFormat="1" applyFont="1" applyBorder="1" applyAlignment="1">
      <alignment vertical="center"/>
    </xf>
    <xf numFmtId="42" fontId="11" fillId="0" borderId="6" xfId="0" applyNumberFormat="1" applyFont="1" applyBorder="1" applyAlignment="1">
      <alignment vertical="center"/>
    </xf>
    <xf numFmtId="0" fontId="5" fillId="11" borderId="3" xfId="2" applyFont="1" applyFill="1" applyBorder="1" applyAlignment="1">
      <alignment horizontal="center" vertical="center"/>
    </xf>
    <xf numFmtId="42" fontId="6" fillId="0" borderId="3" xfId="0" applyNumberFormat="1" applyFont="1" applyBorder="1" applyAlignment="1">
      <alignment horizontal="center" vertical="center"/>
    </xf>
    <xf numFmtId="42" fontId="0" fillId="19" borderId="3" xfId="0" applyNumberFormat="1" applyFill="1" applyBorder="1"/>
  </cellXfs>
  <cellStyles count="5">
    <cellStyle name="Currency" xfId="4" builtinId="4"/>
    <cellStyle name="Heading 3" xfId="1" builtinId="18"/>
    <cellStyle name="Heading 4" xfId="2" builtinId="19"/>
    <cellStyle name="Normal" xfId="0" builtinId="0"/>
    <cellStyle name="Total" xfId="3" builtinId="25"/>
  </cellStyles>
  <dxfs count="0"/>
  <tableStyles count="0" defaultTableStyle="TableStyleMedium2" defaultPivotStyle="PivotStyleLight16"/>
  <colors>
    <mruColors>
      <color rgb="FFFF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SG%20Planning%20Tool_Houst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roject Management"/>
      <sheetName val="Budget"/>
      <sheetName val="Real budget"/>
      <sheetName val="Real Budget Revised 2"/>
      <sheetName val="Real Budget Revised"/>
      <sheetName val="Real Budget Revised 3"/>
      <sheetName val="Real Budget Revised 4"/>
      <sheetName val="Real Budget Revised 5"/>
      <sheetName val="Real Budget Revised 6"/>
      <sheetName val="PM Budget"/>
      <sheetName val="RRH to PSH Budget"/>
      <sheetName val="RRH Budget"/>
      <sheetName val="Diversion Budget"/>
      <sheetName val="Bridging to PSH or RRH+"/>
      <sheetName val="Expanding RRH"/>
      <sheetName val="Diversion"/>
      <sheetName val="RRH Cost Calculations Template"/>
      <sheetName val="Simple System Impact Chart"/>
    </sheetNames>
    <sheetDataSet>
      <sheetData sheetId="0"/>
      <sheetData sheetId="1"/>
      <sheetData sheetId="2">
        <row r="32">
          <cell r="C32">
            <v>1598490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3C351-F186-F04D-AE10-DB75DAB24302}">
  <dimension ref="A2:H41"/>
  <sheetViews>
    <sheetView zoomScaleNormal="100" workbookViewId="0">
      <selection activeCell="J31" sqref="J31"/>
    </sheetView>
  </sheetViews>
  <sheetFormatPr baseColWidth="10" defaultColWidth="8.83203125" defaultRowHeight="15" x14ac:dyDescent="0.2"/>
  <cols>
    <col min="1" max="1" width="26.83203125" style="50" customWidth="1"/>
    <col min="2" max="2" width="18" style="2" customWidth="1"/>
    <col min="3" max="3" width="14.6640625" style="2" customWidth="1"/>
    <col min="4" max="4" width="15" style="50" customWidth="1"/>
    <col min="5" max="5" width="14.33203125" style="50" customWidth="1"/>
    <col min="6" max="6" width="8.83203125" style="50"/>
    <col min="7" max="7" width="28.33203125" style="50" customWidth="1"/>
    <col min="8" max="8" width="12.1640625" style="50" bestFit="1" customWidth="1"/>
    <col min="9" max="16384" width="8.83203125" style="50"/>
  </cols>
  <sheetData>
    <row r="2" spans="1:8" ht="16" thickBot="1" x14ac:dyDescent="0.25">
      <c r="A2" s="139" t="s">
        <v>6</v>
      </c>
      <c r="B2" s="139"/>
    </row>
    <row r="3" spans="1:8" x14ac:dyDescent="0.2">
      <c r="A3" s="50" t="s">
        <v>7</v>
      </c>
      <c r="B3" s="2">
        <v>8000000</v>
      </c>
    </row>
    <row r="4" spans="1:8" x14ac:dyDescent="0.2">
      <c r="A4" s="50" t="s">
        <v>8</v>
      </c>
      <c r="B4" s="2">
        <v>4000000</v>
      </c>
    </row>
    <row r="5" spans="1:8" x14ac:dyDescent="0.2">
      <c r="A5" s="50" t="s">
        <v>9</v>
      </c>
      <c r="B5" s="2">
        <v>7200000</v>
      </c>
    </row>
    <row r="6" spans="1:8" x14ac:dyDescent="0.2">
      <c r="A6" s="50" t="s">
        <v>10</v>
      </c>
      <c r="B6" s="2">
        <v>8290000</v>
      </c>
    </row>
    <row r="7" spans="1:8" x14ac:dyDescent="0.2">
      <c r="A7" s="50" t="s">
        <v>11</v>
      </c>
      <c r="B7" s="2">
        <v>14500000</v>
      </c>
    </row>
    <row r="8" spans="1:8" x14ac:dyDescent="0.2">
      <c r="A8" s="50" t="s">
        <v>13</v>
      </c>
      <c r="B8" s="53">
        <v>3000000</v>
      </c>
    </row>
    <row r="9" spans="1:8" x14ac:dyDescent="0.2">
      <c r="A9" s="50" t="s">
        <v>12</v>
      </c>
      <c r="B9" s="53">
        <v>10000000</v>
      </c>
    </row>
    <row r="10" spans="1:8" ht="16" thickBot="1" x14ac:dyDescent="0.25">
      <c r="A10" s="5" t="s">
        <v>0</v>
      </c>
      <c r="B10" s="3">
        <f>SUM(B3:B9)</f>
        <v>54990000</v>
      </c>
      <c r="C10" s="8"/>
    </row>
    <row r="11" spans="1:8" ht="16" thickTop="1" x14ac:dyDescent="0.2"/>
    <row r="13" spans="1:8" ht="33" thickBot="1" x14ac:dyDescent="0.25">
      <c r="A13" s="11" t="s">
        <v>26</v>
      </c>
      <c r="B13" s="12" t="s">
        <v>14</v>
      </c>
      <c r="C13" s="12" t="s">
        <v>15</v>
      </c>
      <c r="D13" s="112" t="s">
        <v>16</v>
      </c>
    </row>
    <row r="14" spans="1:8" ht="32" x14ac:dyDescent="0.2">
      <c r="A14" s="26" t="s">
        <v>27</v>
      </c>
      <c r="B14" s="14" t="s">
        <v>28</v>
      </c>
      <c r="C14" s="10">
        <v>647637</v>
      </c>
      <c r="D14" s="7" t="s">
        <v>18</v>
      </c>
      <c r="G14" s="26" t="s">
        <v>27</v>
      </c>
      <c r="H14" s="27">
        <f>C14</f>
        <v>647637</v>
      </c>
    </row>
    <row r="15" spans="1:8" x14ac:dyDescent="0.2">
      <c r="A15" s="140" t="s">
        <v>31</v>
      </c>
      <c r="B15" s="9" t="s">
        <v>17</v>
      </c>
      <c r="C15" s="9">
        <v>6376500</v>
      </c>
      <c r="D15" s="6" t="s">
        <v>18</v>
      </c>
      <c r="G15" s="140" t="s">
        <v>31</v>
      </c>
      <c r="H15" s="142">
        <f>SUM(C15:C20)</f>
        <v>18769830</v>
      </c>
    </row>
    <row r="16" spans="1:8" x14ac:dyDescent="0.2">
      <c r="A16" s="141"/>
      <c r="B16" s="9" t="s">
        <v>19</v>
      </c>
      <c r="C16" s="9">
        <v>6396000</v>
      </c>
      <c r="D16" s="6" t="s">
        <v>24</v>
      </c>
      <c r="G16" s="141"/>
      <c r="H16" s="142"/>
    </row>
    <row r="17" spans="1:8" x14ac:dyDescent="0.2">
      <c r="A17" s="141"/>
      <c r="B17" s="9" t="s">
        <v>1</v>
      </c>
      <c r="C17" s="9">
        <v>1500000</v>
      </c>
      <c r="D17" s="6" t="s">
        <v>18</v>
      </c>
      <c r="G17" s="141"/>
      <c r="H17" s="142"/>
    </row>
    <row r="18" spans="1:8" x14ac:dyDescent="0.2">
      <c r="A18" s="141"/>
      <c r="B18" s="9" t="s">
        <v>21</v>
      </c>
      <c r="C18" s="9">
        <v>1771200</v>
      </c>
      <c r="D18" s="6" t="s">
        <v>4</v>
      </c>
      <c r="G18" s="141"/>
      <c r="H18" s="142"/>
    </row>
    <row r="19" spans="1:8" x14ac:dyDescent="0.2">
      <c r="A19" s="141"/>
      <c r="B19" s="9" t="s">
        <v>3</v>
      </c>
      <c r="C19" s="9">
        <v>1180800</v>
      </c>
      <c r="D19" s="6" t="s">
        <v>4</v>
      </c>
      <c r="G19" s="141"/>
      <c r="H19" s="142"/>
    </row>
    <row r="20" spans="1:8" x14ac:dyDescent="0.2">
      <c r="A20" s="141"/>
      <c r="B20" s="9" t="s">
        <v>22</v>
      </c>
      <c r="C20" s="9">
        <v>1545330</v>
      </c>
      <c r="D20" s="6" t="s">
        <v>25</v>
      </c>
      <c r="G20" s="141"/>
      <c r="H20" s="142"/>
    </row>
    <row r="21" spans="1:8" x14ac:dyDescent="0.2">
      <c r="A21" s="143" t="s">
        <v>29</v>
      </c>
      <c r="B21" s="15" t="s">
        <v>17</v>
      </c>
      <c r="C21" s="15">
        <v>12790800.000000002</v>
      </c>
      <c r="D21" s="16" t="s">
        <v>7</v>
      </c>
      <c r="G21" s="143" t="s">
        <v>29</v>
      </c>
      <c r="H21" s="145">
        <f>SUM(C21:C27)</f>
        <v>29793133.33333334</v>
      </c>
    </row>
    <row r="22" spans="1:8" x14ac:dyDescent="0.2">
      <c r="A22" s="144"/>
      <c r="B22" s="15" t="s">
        <v>20</v>
      </c>
      <c r="C22" s="15">
        <v>7752000.0000000009</v>
      </c>
      <c r="D22" s="16" t="s">
        <v>24</v>
      </c>
      <c r="G22" s="144"/>
      <c r="H22" s="145"/>
    </row>
    <row r="23" spans="1:8" x14ac:dyDescent="0.2">
      <c r="A23" s="144"/>
      <c r="B23" s="15" t="s">
        <v>1</v>
      </c>
      <c r="C23" s="15">
        <v>1205866.666666667</v>
      </c>
      <c r="D23" s="16" t="s">
        <v>18</v>
      </c>
      <c r="G23" s="144"/>
      <c r="H23" s="145"/>
    </row>
    <row r="24" spans="1:8" x14ac:dyDescent="0.2">
      <c r="A24" s="144"/>
      <c r="B24" s="15" t="s">
        <v>21</v>
      </c>
      <c r="C24" s="15">
        <v>2325600.0000000005</v>
      </c>
      <c r="D24" s="16" t="s">
        <v>23</v>
      </c>
      <c r="G24" s="144"/>
      <c r="H24" s="145"/>
    </row>
    <row r="25" spans="1:8" x14ac:dyDescent="0.2">
      <c r="A25" s="144"/>
      <c r="B25" s="15" t="s">
        <v>3</v>
      </c>
      <c r="C25" s="15">
        <v>2040000</v>
      </c>
      <c r="D25" s="16" t="s">
        <v>4</v>
      </c>
      <c r="G25" s="144"/>
      <c r="H25" s="145"/>
    </row>
    <row r="26" spans="1:8" x14ac:dyDescent="0.2">
      <c r="A26" s="144"/>
      <c r="B26" s="15" t="s">
        <v>22</v>
      </c>
      <c r="C26" s="15">
        <v>2378866.6666666674</v>
      </c>
      <c r="D26" s="16" t="s">
        <v>24</v>
      </c>
      <c r="G26" s="144"/>
      <c r="H26" s="145"/>
    </row>
    <row r="27" spans="1:8" x14ac:dyDescent="0.2">
      <c r="A27" s="113"/>
      <c r="B27" s="15" t="s">
        <v>82</v>
      </c>
      <c r="C27" s="15">
        <v>1300000</v>
      </c>
      <c r="D27" s="16" t="s">
        <v>24</v>
      </c>
      <c r="G27" s="113"/>
      <c r="H27" s="145"/>
    </row>
    <row r="28" spans="1:8" x14ac:dyDescent="0.2">
      <c r="A28" s="134" t="s">
        <v>2</v>
      </c>
      <c r="B28" s="17" t="s">
        <v>17</v>
      </c>
      <c r="C28" s="17">
        <v>7200000</v>
      </c>
      <c r="D28" s="18" t="s">
        <v>24</v>
      </c>
      <c r="G28" s="134" t="s">
        <v>2</v>
      </c>
      <c r="H28" s="135">
        <f>SUM(C28:C30)</f>
        <v>13640000</v>
      </c>
    </row>
    <row r="29" spans="1:8" x14ac:dyDescent="0.2">
      <c r="A29" s="134"/>
      <c r="B29" s="17" t="s">
        <v>20</v>
      </c>
      <c r="C29" s="17">
        <v>5200000</v>
      </c>
      <c r="D29" s="18" t="s">
        <v>18</v>
      </c>
      <c r="G29" s="134"/>
      <c r="H29" s="135"/>
    </row>
    <row r="30" spans="1:8" x14ac:dyDescent="0.2">
      <c r="A30" s="134"/>
      <c r="B30" s="17" t="s">
        <v>22</v>
      </c>
      <c r="C30" s="17">
        <v>1240000</v>
      </c>
      <c r="D30" s="18" t="s">
        <v>24</v>
      </c>
      <c r="G30" s="134"/>
      <c r="H30" s="135"/>
    </row>
    <row r="31" spans="1:8" ht="15" customHeight="1" x14ac:dyDescent="0.2">
      <c r="A31" s="23" t="s">
        <v>69</v>
      </c>
      <c r="B31" s="24" t="s">
        <v>20</v>
      </c>
      <c r="C31" s="24">
        <v>900000</v>
      </c>
      <c r="D31" s="25" t="s">
        <v>24</v>
      </c>
      <c r="G31" s="23" t="s">
        <v>69</v>
      </c>
      <c r="H31" s="24">
        <f>C31</f>
        <v>900000</v>
      </c>
    </row>
    <row r="32" spans="1:8" ht="15" customHeight="1" x14ac:dyDescent="0.2">
      <c r="A32" s="20"/>
      <c r="B32" s="21" t="s">
        <v>32</v>
      </c>
      <c r="C32" s="21">
        <v>1598490</v>
      </c>
      <c r="D32" s="22" t="s">
        <v>4</v>
      </c>
      <c r="G32" s="20" t="s">
        <v>32</v>
      </c>
      <c r="H32" s="21">
        <f>C32</f>
        <v>1598490</v>
      </c>
    </row>
    <row r="33" spans="1:8" ht="15" customHeight="1" x14ac:dyDescent="0.2">
      <c r="A33" s="136" t="s">
        <v>49</v>
      </c>
      <c r="B33" s="40" t="s">
        <v>17</v>
      </c>
      <c r="C33" s="40">
        <v>1620000</v>
      </c>
      <c r="D33" s="41" t="s">
        <v>7</v>
      </c>
      <c r="G33" s="137" t="s">
        <v>49</v>
      </c>
      <c r="H33" s="138">
        <f>SUM(C33:C34)</f>
        <v>2180000</v>
      </c>
    </row>
    <row r="34" spans="1:8" ht="15" customHeight="1" x14ac:dyDescent="0.2">
      <c r="A34" s="136"/>
      <c r="B34" s="40" t="s">
        <v>20</v>
      </c>
      <c r="C34" s="40">
        <v>560000</v>
      </c>
      <c r="D34" s="41" t="s">
        <v>24</v>
      </c>
      <c r="G34" s="137"/>
      <c r="H34" s="138"/>
    </row>
    <row r="35" spans="1:8" ht="15" customHeight="1" x14ac:dyDescent="0.2">
      <c r="A35" s="63"/>
      <c r="B35" s="64" t="s">
        <v>83</v>
      </c>
      <c r="C35" s="64">
        <v>1657295</v>
      </c>
      <c r="D35" s="65"/>
      <c r="G35" s="63" t="s">
        <v>80</v>
      </c>
      <c r="H35" s="66">
        <v>1657295</v>
      </c>
    </row>
    <row r="36" spans="1:8" ht="15" customHeight="1" x14ac:dyDescent="0.2">
      <c r="A36" s="121" t="s">
        <v>146</v>
      </c>
      <c r="B36" s="122" t="s">
        <v>144</v>
      </c>
      <c r="C36" s="122">
        <v>408851</v>
      </c>
      <c r="D36" s="123" t="s">
        <v>18</v>
      </c>
      <c r="G36" s="121" t="s">
        <v>144</v>
      </c>
      <c r="H36" s="124">
        <f>C36</f>
        <v>408851</v>
      </c>
    </row>
    <row r="37" spans="1:8" x14ac:dyDescent="0.2">
      <c r="C37" s="2">
        <f>C14+C15+C16+C17+C20+C21+C22+C23+C26+C27+C28+C29+C30+C31+C33+C34+C35+C36</f>
        <v>60679146.333333328</v>
      </c>
      <c r="D37" s="50" t="s">
        <v>30</v>
      </c>
      <c r="G37" s="43" t="s">
        <v>33</v>
      </c>
      <c r="H37" s="44">
        <f>SUM(H14:H36)</f>
        <v>69595236.333333343</v>
      </c>
    </row>
    <row r="38" spans="1:8" x14ac:dyDescent="0.2">
      <c r="C38" s="2">
        <f>C18+C19+C24+C25+C32</f>
        <v>8916090</v>
      </c>
      <c r="D38" s="50" t="s">
        <v>4</v>
      </c>
    </row>
    <row r="40" spans="1:8" ht="16" thickBot="1" x14ac:dyDescent="0.25">
      <c r="C40" s="3">
        <f>SUM(C37:C39)</f>
        <v>69595236.333333328</v>
      </c>
      <c r="D40" s="5" t="s">
        <v>0</v>
      </c>
    </row>
    <row r="41" spans="1:8" ht="16" thickTop="1" x14ac:dyDescent="0.2"/>
  </sheetData>
  <mergeCells count="13">
    <mergeCell ref="A2:B2"/>
    <mergeCell ref="A15:A20"/>
    <mergeCell ref="G15:G20"/>
    <mergeCell ref="H15:H20"/>
    <mergeCell ref="A21:A26"/>
    <mergeCell ref="G21:G26"/>
    <mergeCell ref="H21:H27"/>
    <mergeCell ref="A28:A30"/>
    <mergeCell ref="G28:G30"/>
    <mergeCell ref="H28:H30"/>
    <mergeCell ref="A33:A34"/>
    <mergeCell ref="G33:G34"/>
    <mergeCell ref="H33:H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4DF0-0986-0F43-B25F-BC1A0DC1C3D5}">
  <sheetPr>
    <tabColor theme="9"/>
  </sheetPr>
  <dimension ref="A3:H21"/>
  <sheetViews>
    <sheetView zoomScale="120" zoomScaleNormal="120" workbookViewId="0">
      <selection activeCell="A30" sqref="A30"/>
    </sheetView>
  </sheetViews>
  <sheetFormatPr baseColWidth="10" defaultColWidth="9.1640625" defaultRowHeight="15" x14ac:dyDescent="0.2"/>
  <cols>
    <col min="1" max="1" width="62.6640625" style="13" customWidth="1"/>
    <col min="2" max="3" width="13.5" style="13" customWidth="1"/>
    <col min="4" max="4" width="13.5" style="13" bestFit="1" customWidth="1"/>
    <col min="5" max="5" width="12.5" style="13" bestFit="1" customWidth="1"/>
    <col min="6" max="6" width="13.5" style="13" bestFit="1" customWidth="1"/>
    <col min="7" max="7" width="13.5" style="13" customWidth="1"/>
    <col min="8" max="8" width="13.5" style="1" bestFit="1" customWidth="1"/>
    <col min="9" max="14" width="9.1640625" style="13" customWidth="1"/>
    <col min="15" max="16384" width="9.1640625" style="13"/>
  </cols>
  <sheetData>
    <row r="3" spans="1:8" x14ac:dyDescent="0.2">
      <c r="A3" s="28" t="s">
        <v>34</v>
      </c>
      <c r="B3" s="146" t="s">
        <v>46</v>
      </c>
      <c r="C3" s="148"/>
      <c r="D3" s="147"/>
      <c r="E3" s="146" t="s">
        <v>47</v>
      </c>
      <c r="F3" s="147"/>
      <c r="G3" s="33" t="s">
        <v>35</v>
      </c>
      <c r="H3" s="1" t="s">
        <v>56</v>
      </c>
    </row>
    <row r="4" spans="1:8" ht="16" x14ac:dyDescent="0.2">
      <c r="A4" s="29" t="s">
        <v>36</v>
      </c>
      <c r="B4" s="35" t="s">
        <v>43</v>
      </c>
      <c r="C4" s="35" t="s">
        <v>44</v>
      </c>
      <c r="D4" s="35" t="s">
        <v>7</v>
      </c>
      <c r="E4" s="34" t="s">
        <v>43</v>
      </c>
      <c r="F4" s="34" t="s">
        <v>44</v>
      </c>
      <c r="G4" s="36" t="s">
        <v>45</v>
      </c>
    </row>
    <row r="5" spans="1:8" x14ac:dyDescent="0.2">
      <c r="A5" s="31" t="s">
        <v>42</v>
      </c>
      <c r="B5" s="37"/>
      <c r="C5" s="37"/>
      <c r="D5" s="37"/>
      <c r="E5" s="38">
        <v>2500000</v>
      </c>
      <c r="F5" s="38"/>
      <c r="G5" s="39"/>
      <c r="H5" s="45">
        <v>2500000</v>
      </c>
    </row>
    <row r="6" spans="1:8" x14ac:dyDescent="0.2">
      <c r="A6" s="31" t="s">
        <v>51</v>
      </c>
      <c r="B6" s="37">
        <v>1500000</v>
      </c>
      <c r="C6" s="37"/>
      <c r="D6" s="37"/>
      <c r="E6" s="38"/>
      <c r="F6" s="38"/>
      <c r="G6" s="39"/>
      <c r="H6" s="45">
        <v>1500000</v>
      </c>
    </row>
    <row r="7" spans="1:8" x14ac:dyDescent="0.2">
      <c r="A7" s="31" t="s">
        <v>50</v>
      </c>
      <c r="B7" s="37">
        <v>1205866.666666667</v>
      </c>
      <c r="C7" s="37"/>
      <c r="D7" s="37"/>
      <c r="E7" s="38"/>
      <c r="F7" s="38"/>
      <c r="G7" s="39"/>
      <c r="H7" s="45">
        <v>1205866.666666667</v>
      </c>
    </row>
    <row r="8" spans="1:8" x14ac:dyDescent="0.2">
      <c r="A8" s="31" t="s">
        <v>52</v>
      </c>
      <c r="B8" s="37"/>
      <c r="C8" s="37"/>
      <c r="D8" s="37"/>
      <c r="E8" s="38"/>
      <c r="F8" s="38">
        <v>6396000</v>
      </c>
      <c r="G8" s="39"/>
      <c r="H8" s="45">
        <v>6396000</v>
      </c>
    </row>
    <row r="9" spans="1:8" x14ac:dyDescent="0.2">
      <c r="A9" s="31" t="s">
        <v>53</v>
      </c>
      <c r="B9" s="37"/>
      <c r="C9" s="37">
        <v>7752000.0000000009</v>
      </c>
      <c r="D9" s="37"/>
      <c r="E9" s="38"/>
      <c r="F9" s="38"/>
      <c r="G9" s="39"/>
      <c r="H9" s="45">
        <v>7752000.0000000009</v>
      </c>
    </row>
    <row r="10" spans="1:8" x14ac:dyDescent="0.2">
      <c r="A10" s="31" t="s">
        <v>54</v>
      </c>
      <c r="B10" s="37">
        <v>5876500</v>
      </c>
      <c r="C10" s="37"/>
      <c r="D10" s="37"/>
      <c r="E10" s="38"/>
      <c r="F10" s="38">
        <v>500000</v>
      </c>
      <c r="G10" s="39"/>
      <c r="H10" s="45">
        <v>6376500</v>
      </c>
    </row>
    <row r="11" spans="1:8" x14ac:dyDescent="0.2">
      <c r="A11" s="31" t="s">
        <v>55</v>
      </c>
      <c r="B11" s="37"/>
      <c r="C11" s="37"/>
      <c r="D11" s="37">
        <v>6380000</v>
      </c>
      <c r="E11" s="38"/>
      <c r="F11" s="38"/>
      <c r="G11" s="39">
        <v>6410800.0000000019</v>
      </c>
      <c r="H11" s="45">
        <v>12790800.000000002</v>
      </c>
    </row>
    <row r="12" spans="1:8" x14ac:dyDescent="0.2">
      <c r="A12" s="31" t="s">
        <v>68</v>
      </c>
      <c r="B12" s="37"/>
      <c r="C12" s="37"/>
      <c r="D12" s="37"/>
      <c r="E12" s="38"/>
      <c r="F12" s="38">
        <v>900000</v>
      </c>
      <c r="G12" s="39"/>
      <c r="H12" s="45">
        <v>900000</v>
      </c>
    </row>
    <row r="13" spans="1:8" x14ac:dyDescent="0.2">
      <c r="A13" s="31" t="s">
        <v>2</v>
      </c>
      <c r="B13" s="37"/>
      <c r="C13" s="37">
        <v>1200000</v>
      </c>
      <c r="D13" s="37"/>
      <c r="E13" s="38"/>
      <c r="F13" s="38">
        <v>6000000</v>
      </c>
      <c r="G13" s="39"/>
      <c r="H13" s="45">
        <v>7200000</v>
      </c>
    </row>
    <row r="14" spans="1:8" x14ac:dyDescent="0.2">
      <c r="A14" s="31" t="s">
        <v>37</v>
      </c>
      <c r="B14" s="37"/>
      <c r="C14" s="37"/>
      <c r="D14" s="37"/>
      <c r="E14" s="38"/>
      <c r="F14" s="38"/>
      <c r="G14" s="39">
        <v>4096800.0000000005</v>
      </c>
      <c r="H14" s="45">
        <v>4096800.0000000005</v>
      </c>
    </row>
    <row r="15" spans="1:8" x14ac:dyDescent="0.2">
      <c r="A15" s="31" t="s">
        <v>38</v>
      </c>
      <c r="B15" s="37"/>
      <c r="C15" s="37"/>
      <c r="D15" s="37"/>
      <c r="E15" s="38"/>
      <c r="F15" s="38"/>
      <c r="G15" s="39">
        <v>3309600.0000000005</v>
      </c>
      <c r="H15" s="45">
        <v>3309600.0000000005</v>
      </c>
    </row>
    <row r="16" spans="1:8" x14ac:dyDescent="0.2">
      <c r="A16" s="52" t="s">
        <v>39</v>
      </c>
      <c r="B16" s="37"/>
      <c r="C16" s="37"/>
      <c r="D16" s="37">
        <v>1620000</v>
      </c>
      <c r="E16" s="38"/>
      <c r="F16" s="38"/>
      <c r="G16" s="39"/>
      <c r="H16" s="45">
        <v>1620000</v>
      </c>
    </row>
    <row r="17" spans="1:8" x14ac:dyDescent="0.2">
      <c r="A17" s="52" t="s">
        <v>48</v>
      </c>
      <c r="B17" s="37"/>
      <c r="C17" s="30">
        <v>560000</v>
      </c>
      <c r="D17" s="37"/>
      <c r="E17" s="38"/>
      <c r="F17" s="38"/>
      <c r="G17" s="39"/>
      <c r="H17" s="45">
        <v>560000</v>
      </c>
    </row>
    <row r="18" spans="1:8" x14ac:dyDescent="0.2">
      <c r="A18" s="52" t="s">
        <v>40</v>
      </c>
      <c r="B18" s="37"/>
      <c r="C18" s="37">
        <v>650000</v>
      </c>
      <c r="D18" s="37"/>
      <c r="E18" s="38"/>
      <c r="F18" s="38"/>
      <c r="G18" s="39"/>
      <c r="H18" s="45">
        <v>650000</v>
      </c>
    </row>
    <row r="19" spans="1:8" x14ac:dyDescent="0.2">
      <c r="A19" s="31" t="s">
        <v>22</v>
      </c>
      <c r="B19" s="37">
        <v>1203713.3333333337</v>
      </c>
      <c r="C19" s="37">
        <v>1203713.3333333337</v>
      </c>
      <c r="D19" s="37"/>
      <c r="E19" s="38">
        <v>762825</v>
      </c>
      <c r="F19" s="38">
        <v>762825</v>
      </c>
      <c r="G19" s="39">
        <v>1129680</v>
      </c>
      <c r="H19" s="45">
        <v>5062756.6666666679</v>
      </c>
    </row>
    <row r="20" spans="1:8" x14ac:dyDescent="0.2">
      <c r="A20" s="31" t="s">
        <v>32</v>
      </c>
      <c r="B20" s="37"/>
      <c r="C20" s="37"/>
      <c r="D20" s="37"/>
      <c r="E20" s="38"/>
      <c r="F20" s="38"/>
      <c r="G20" s="39">
        <v>1616400</v>
      </c>
      <c r="H20" s="45">
        <v>1616400</v>
      </c>
    </row>
    <row r="21" spans="1:8" x14ac:dyDescent="0.2">
      <c r="A21" s="32" t="s">
        <v>41</v>
      </c>
      <c r="B21" s="42">
        <v>9786080.0000000019</v>
      </c>
      <c r="C21" s="42">
        <v>11365713.333333334</v>
      </c>
      <c r="D21" s="42">
        <v>8000000</v>
      </c>
      <c r="E21" s="42">
        <v>3262825</v>
      </c>
      <c r="F21" s="42">
        <v>14558825</v>
      </c>
      <c r="G21" s="42">
        <v>16563280.000000002</v>
      </c>
      <c r="H21" s="45">
        <v>63536723.333333336</v>
      </c>
    </row>
  </sheetData>
  <mergeCells count="2">
    <mergeCell ref="E3:F3"/>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710C-2D59-1942-86EA-E4B26AF8FC4E}">
  <sheetPr>
    <tabColor theme="9"/>
  </sheetPr>
  <dimension ref="A3:I41"/>
  <sheetViews>
    <sheetView zoomScale="120" zoomScaleNormal="120" workbookViewId="0">
      <selection activeCell="A30" sqref="A30"/>
    </sheetView>
  </sheetViews>
  <sheetFormatPr baseColWidth="10" defaultColWidth="9.1640625" defaultRowHeight="15" x14ac:dyDescent="0.2"/>
  <cols>
    <col min="1" max="1" width="62.6640625" style="19" customWidth="1"/>
    <col min="2" max="2" width="13.1640625" style="4" customWidth="1"/>
    <col min="3" max="3" width="13" style="19" customWidth="1"/>
    <col min="4" max="4" width="13.5" style="19" customWidth="1"/>
    <col min="5" max="5" width="13.5" style="19" bestFit="1" customWidth="1"/>
    <col min="6" max="6" width="13.5" style="50" customWidth="1"/>
    <col min="7" max="7" width="12.5" style="19" bestFit="1" customWidth="1"/>
    <col min="8" max="8" width="13.5" style="19" customWidth="1"/>
    <col min="9" max="9" width="18" style="50" bestFit="1" customWidth="1"/>
    <col min="10" max="10" width="12.1640625" style="19" bestFit="1" customWidth="1"/>
    <col min="11" max="15" width="9.1640625" style="19" customWidth="1"/>
    <col min="16" max="16384" width="9.1640625" style="19"/>
  </cols>
  <sheetData>
    <row r="3" spans="1:9" x14ac:dyDescent="0.2">
      <c r="A3" s="28" t="s">
        <v>34</v>
      </c>
      <c r="B3" s="33" t="s">
        <v>67</v>
      </c>
      <c r="C3" s="146" t="s">
        <v>46</v>
      </c>
      <c r="D3" s="148"/>
      <c r="E3" s="147"/>
      <c r="F3" s="149" t="s">
        <v>47</v>
      </c>
      <c r="G3" s="150"/>
      <c r="H3" s="33" t="s">
        <v>35</v>
      </c>
      <c r="I3" s="33" t="s">
        <v>70</v>
      </c>
    </row>
    <row r="4" spans="1:9" ht="16" x14ac:dyDescent="0.2">
      <c r="A4" s="29" t="s">
        <v>36</v>
      </c>
      <c r="B4" s="33"/>
      <c r="C4" s="35" t="s">
        <v>43</v>
      </c>
      <c r="D4" s="35" t="s">
        <v>44</v>
      </c>
      <c r="E4" s="35" t="s">
        <v>7</v>
      </c>
      <c r="F4" s="35" t="s">
        <v>58</v>
      </c>
      <c r="G4" s="34" t="s">
        <v>43</v>
      </c>
      <c r="H4" s="36" t="s">
        <v>45</v>
      </c>
      <c r="I4" s="36" t="s">
        <v>71</v>
      </c>
    </row>
    <row r="5" spans="1:9" x14ac:dyDescent="0.2">
      <c r="A5" s="31" t="s">
        <v>42</v>
      </c>
      <c r="B5" s="51">
        <v>2500000</v>
      </c>
      <c r="C5" s="37"/>
      <c r="D5" s="37"/>
      <c r="E5" s="37"/>
      <c r="F5" s="37">
        <v>650000</v>
      </c>
      <c r="G5" s="38">
        <v>1850000</v>
      </c>
      <c r="H5" s="39">
        <v>0</v>
      </c>
      <c r="I5" s="39">
        <v>0</v>
      </c>
    </row>
    <row r="6" spans="1:9" x14ac:dyDescent="0.2">
      <c r="A6" s="31" t="s">
        <v>51</v>
      </c>
      <c r="B6" s="51">
        <v>1500000</v>
      </c>
      <c r="C6" s="37">
        <f>B6-F6</f>
        <v>1312500</v>
      </c>
      <c r="D6" s="37"/>
      <c r="E6" s="37"/>
      <c r="F6" s="37">
        <f t="shared" ref="F6:F17" si="0">B28</f>
        <v>187500</v>
      </c>
      <c r="G6" s="38"/>
      <c r="H6" s="39">
        <v>0</v>
      </c>
      <c r="I6" s="39">
        <v>0</v>
      </c>
    </row>
    <row r="7" spans="1:9" x14ac:dyDescent="0.2">
      <c r="A7" s="31" t="s">
        <v>50</v>
      </c>
      <c r="B7" s="51">
        <v>1205866.666666667</v>
      </c>
      <c r="C7" s="37">
        <f>B7-F7</f>
        <v>1055133.3333333335</v>
      </c>
      <c r="D7" s="37"/>
      <c r="E7" s="37"/>
      <c r="F7" s="37">
        <f t="shared" si="0"/>
        <v>150733.33333333337</v>
      </c>
      <c r="G7" s="38"/>
      <c r="H7" s="39">
        <v>0</v>
      </c>
      <c r="I7" s="39">
        <v>0</v>
      </c>
    </row>
    <row r="8" spans="1:9" x14ac:dyDescent="0.2">
      <c r="A8" s="31" t="s">
        <v>52</v>
      </c>
      <c r="B8" s="51">
        <v>6396000</v>
      </c>
      <c r="C8" s="37"/>
      <c r="D8" s="37">
        <v>3198000</v>
      </c>
      <c r="E8" s="37"/>
      <c r="F8" s="37">
        <f t="shared" si="0"/>
        <v>799500</v>
      </c>
      <c r="G8" s="38"/>
      <c r="H8" s="39">
        <v>0</v>
      </c>
      <c r="I8" s="39">
        <f>B8-D8-F8</f>
        <v>2398500</v>
      </c>
    </row>
    <row r="9" spans="1:9" x14ac:dyDescent="0.2">
      <c r="A9" s="31" t="s">
        <v>53</v>
      </c>
      <c r="B9" s="51">
        <v>7752000.0000000009</v>
      </c>
      <c r="C9" s="37"/>
      <c r="D9" s="37">
        <v>3876000</v>
      </c>
      <c r="E9" s="37"/>
      <c r="F9" s="37">
        <f t="shared" si="0"/>
        <v>969000.00000000023</v>
      </c>
      <c r="G9" s="38"/>
      <c r="H9" s="39">
        <v>0</v>
      </c>
      <c r="I9" s="39">
        <f>B9-D9-F9</f>
        <v>2907000.0000000009</v>
      </c>
    </row>
    <row r="10" spans="1:9" x14ac:dyDescent="0.2">
      <c r="A10" s="31" t="s">
        <v>54</v>
      </c>
      <c r="B10" s="51">
        <v>6376500</v>
      </c>
      <c r="C10" s="37">
        <f>B10-F10</f>
        <v>5579437.5</v>
      </c>
      <c r="D10" s="37"/>
      <c r="E10" s="37"/>
      <c r="F10" s="37">
        <f t="shared" si="0"/>
        <v>797062.5</v>
      </c>
      <c r="G10" s="38"/>
      <c r="H10" s="39">
        <f>B10-C10-F10</f>
        <v>0</v>
      </c>
      <c r="I10" s="39">
        <f>B10-C10-F10</f>
        <v>0</v>
      </c>
    </row>
    <row r="11" spans="1:9" x14ac:dyDescent="0.2">
      <c r="A11" s="31" t="s">
        <v>55</v>
      </c>
      <c r="B11" s="51">
        <v>12790800.000000002</v>
      </c>
      <c r="C11" s="37"/>
      <c r="D11" s="37"/>
      <c r="E11" s="37">
        <v>7350000</v>
      </c>
      <c r="F11" s="37">
        <f t="shared" si="0"/>
        <v>1598850.0000000002</v>
      </c>
      <c r="G11" s="38"/>
      <c r="H11" s="39">
        <v>0</v>
      </c>
      <c r="I11" s="39">
        <f>B11-E11-F11</f>
        <v>3841950.0000000019</v>
      </c>
    </row>
    <row r="12" spans="1:9" x14ac:dyDescent="0.2">
      <c r="A12" s="31" t="s">
        <v>68</v>
      </c>
      <c r="B12" s="51">
        <v>900000</v>
      </c>
      <c r="C12" s="37"/>
      <c r="D12" s="37"/>
      <c r="E12" s="37"/>
      <c r="F12" s="37">
        <f t="shared" si="0"/>
        <v>112500</v>
      </c>
      <c r="G12" s="38"/>
      <c r="H12" s="39">
        <v>0</v>
      </c>
      <c r="I12" s="39">
        <f>B12-F12</f>
        <v>787500</v>
      </c>
    </row>
    <row r="13" spans="1:9" x14ac:dyDescent="0.2">
      <c r="A13" s="31" t="s">
        <v>2</v>
      </c>
      <c r="B13" s="51">
        <v>7200000</v>
      </c>
      <c r="C13" s="37">
        <v>1200000</v>
      </c>
      <c r="D13" s="37">
        <v>1200000</v>
      </c>
      <c r="E13" s="37"/>
      <c r="F13" s="37">
        <f t="shared" si="0"/>
        <v>900000</v>
      </c>
      <c r="G13" s="38"/>
      <c r="H13" s="39">
        <v>0</v>
      </c>
      <c r="I13" s="39">
        <f>B13-C13-D13-F13</f>
        <v>3900000</v>
      </c>
    </row>
    <row r="14" spans="1:9" x14ac:dyDescent="0.2">
      <c r="A14" s="31" t="s">
        <v>37</v>
      </c>
      <c r="B14" s="51">
        <v>4096800.0000000005</v>
      </c>
      <c r="C14" s="37"/>
      <c r="D14" s="37"/>
      <c r="E14" s="37"/>
      <c r="F14" s="37">
        <f t="shared" si="0"/>
        <v>512100.00000000012</v>
      </c>
      <c r="G14" s="38"/>
      <c r="H14" s="39">
        <f>B14-F14</f>
        <v>3584700.0000000005</v>
      </c>
      <c r="I14" s="39">
        <v>0</v>
      </c>
    </row>
    <row r="15" spans="1:9" x14ac:dyDescent="0.2">
      <c r="A15" s="31" t="s">
        <v>38</v>
      </c>
      <c r="B15" s="51">
        <v>3309600.0000000005</v>
      </c>
      <c r="C15" s="37"/>
      <c r="D15" s="37"/>
      <c r="E15" s="37"/>
      <c r="F15" s="37">
        <f t="shared" si="0"/>
        <v>3309600.0000000005</v>
      </c>
      <c r="G15" s="38"/>
      <c r="H15" s="39">
        <f>B15-F15</f>
        <v>0</v>
      </c>
      <c r="I15" s="39">
        <v>0</v>
      </c>
    </row>
    <row r="16" spans="1:9" x14ac:dyDescent="0.2">
      <c r="A16" s="52" t="s">
        <v>39</v>
      </c>
      <c r="B16" s="51">
        <v>1620000</v>
      </c>
      <c r="C16" s="37"/>
      <c r="D16" s="37">
        <v>1080000</v>
      </c>
      <c r="E16" s="37"/>
      <c r="F16" s="37">
        <f t="shared" si="0"/>
        <v>540000</v>
      </c>
      <c r="G16" s="38"/>
      <c r="H16" s="39">
        <v>0</v>
      </c>
      <c r="I16" s="39">
        <f>B16-D16-F16</f>
        <v>0</v>
      </c>
    </row>
    <row r="17" spans="1:9" x14ac:dyDescent="0.2">
      <c r="A17" s="52" t="s">
        <v>48</v>
      </c>
      <c r="B17" s="51">
        <v>560000</v>
      </c>
      <c r="C17" s="37"/>
      <c r="D17" s="30">
        <f>B17-F17</f>
        <v>373333</v>
      </c>
      <c r="E17" s="37"/>
      <c r="F17" s="37">
        <f t="shared" si="0"/>
        <v>186667</v>
      </c>
      <c r="G17" s="38"/>
      <c r="H17" s="39">
        <f>B17-D17-F17</f>
        <v>0</v>
      </c>
      <c r="I17" s="39">
        <v>0</v>
      </c>
    </row>
    <row r="18" spans="1:9" x14ac:dyDescent="0.2">
      <c r="A18" s="52" t="s">
        <v>40</v>
      </c>
      <c r="B18" s="51">
        <v>650000</v>
      </c>
      <c r="C18" s="37"/>
      <c r="D18" s="37"/>
      <c r="E18" s="37">
        <v>650000</v>
      </c>
      <c r="F18" s="37">
        <v>0</v>
      </c>
      <c r="G18" s="38"/>
      <c r="H18" s="39">
        <v>0</v>
      </c>
      <c r="I18" s="39">
        <v>0</v>
      </c>
    </row>
    <row r="19" spans="1:9" s="50" customFormat="1" x14ac:dyDescent="0.2">
      <c r="A19" s="52" t="s">
        <v>5</v>
      </c>
      <c r="B19" s="51">
        <v>409680</v>
      </c>
      <c r="C19" s="37"/>
      <c r="D19" s="37"/>
      <c r="E19" s="37"/>
      <c r="F19" s="37">
        <f>B40</f>
        <v>409680</v>
      </c>
      <c r="G19" s="38"/>
      <c r="H19" s="39">
        <v>0</v>
      </c>
      <c r="I19" s="39"/>
    </row>
    <row r="20" spans="1:9" x14ac:dyDescent="0.2">
      <c r="A20" s="52" t="s">
        <v>22</v>
      </c>
      <c r="B20" s="51">
        <v>4653077</v>
      </c>
      <c r="C20" s="37">
        <v>2326538</v>
      </c>
      <c r="D20" s="37">
        <v>2326538</v>
      </c>
      <c r="E20" s="37"/>
      <c r="F20" s="37">
        <v>0</v>
      </c>
      <c r="G20" s="38"/>
      <c r="H20" s="39">
        <v>0</v>
      </c>
      <c r="I20" s="39">
        <v>0</v>
      </c>
    </row>
    <row r="21" spans="1:9" x14ac:dyDescent="0.2">
      <c r="A21" s="31" t="s">
        <v>32</v>
      </c>
      <c r="B21" s="51">
        <v>1616400</v>
      </c>
      <c r="C21" s="37"/>
      <c r="D21" s="37"/>
      <c r="E21" s="37"/>
      <c r="F21" s="37">
        <v>0</v>
      </c>
      <c r="G21" s="38"/>
      <c r="H21" s="39">
        <f>[1]Budget!C32</f>
        <v>1598490</v>
      </c>
      <c r="I21" s="39">
        <v>0</v>
      </c>
    </row>
    <row r="22" spans="1:9" x14ac:dyDescent="0.2">
      <c r="A22" s="32" t="s">
        <v>41</v>
      </c>
      <c r="B22" s="51">
        <f>SUM(C22:I22)</f>
        <v>63518812.666666672</v>
      </c>
      <c r="C22" s="42">
        <f>SUM(C5:C21)</f>
        <v>11473608.833333334</v>
      </c>
      <c r="D22" s="42">
        <f t="shared" ref="D22:H22" si="1">SUM(D5:D21)</f>
        <v>12053871</v>
      </c>
      <c r="E22" s="42">
        <f t="shared" si="1"/>
        <v>8000000</v>
      </c>
      <c r="F22" s="42">
        <f>SUM(F5:F21)</f>
        <v>11123192.833333334</v>
      </c>
      <c r="G22" s="42">
        <f t="shared" si="1"/>
        <v>1850000</v>
      </c>
      <c r="H22" s="42">
        <f t="shared" si="1"/>
        <v>5183190</v>
      </c>
      <c r="I22" s="42">
        <f>SUM(I5:I21)</f>
        <v>13834950.000000004</v>
      </c>
    </row>
    <row r="25" spans="1:9" x14ac:dyDescent="0.2">
      <c r="A25" s="48" t="s">
        <v>57</v>
      </c>
      <c r="B25" s="33" t="s">
        <v>76</v>
      </c>
      <c r="C25" s="54" t="s">
        <v>75</v>
      </c>
      <c r="D25" s="46"/>
    </row>
    <row r="26" spans="1:9" ht="16" x14ac:dyDescent="0.2">
      <c r="A26" s="29" t="s">
        <v>36</v>
      </c>
      <c r="B26" s="35" t="s">
        <v>58</v>
      </c>
      <c r="C26" s="42" t="s">
        <v>58</v>
      </c>
      <c r="D26" s="46"/>
    </row>
    <row r="27" spans="1:9" s="50" customFormat="1" x14ac:dyDescent="0.2">
      <c r="A27" s="31" t="s">
        <v>72</v>
      </c>
      <c r="B27" s="37">
        <v>650000</v>
      </c>
      <c r="C27" s="37">
        <v>650000</v>
      </c>
      <c r="D27" s="46"/>
    </row>
    <row r="28" spans="1:9" x14ac:dyDescent="0.2">
      <c r="A28" s="31" t="s">
        <v>59</v>
      </c>
      <c r="B28" s="37">
        <v>187500</v>
      </c>
      <c r="C28" s="37">
        <v>250000</v>
      </c>
      <c r="D28" s="47"/>
    </row>
    <row r="29" spans="1:9" x14ac:dyDescent="0.2">
      <c r="A29" s="31" t="s">
        <v>60</v>
      </c>
      <c r="B29" s="37">
        <v>150733.33333333337</v>
      </c>
      <c r="C29" s="37">
        <v>200977.77777777784</v>
      </c>
      <c r="D29" s="47"/>
    </row>
    <row r="30" spans="1:9" x14ac:dyDescent="0.2">
      <c r="A30" s="31" t="s">
        <v>61</v>
      </c>
      <c r="B30" s="37">
        <v>799500</v>
      </c>
      <c r="C30" s="37">
        <v>1066000</v>
      </c>
      <c r="D30" s="47"/>
    </row>
    <row r="31" spans="1:9" x14ac:dyDescent="0.2">
      <c r="A31" s="31" t="s">
        <v>62</v>
      </c>
      <c r="B31" s="37">
        <v>969000.00000000023</v>
      </c>
      <c r="C31" s="37">
        <v>1292000.0000000002</v>
      </c>
      <c r="D31" s="47"/>
    </row>
    <row r="32" spans="1:9" x14ac:dyDescent="0.2">
      <c r="A32" s="31" t="s">
        <v>63</v>
      </c>
      <c r="B32" s="37">
        <v>797062.5</v>
      </c>
      <c r="C32" s="37">
        <v>1062750</v>
      </c>
      <c r="D32" s="47"/>
    </row>
    <row r="33" spans="1:4" x14ac:dyDescent="0.2">
      <c r="A33" s="31" t="s">
        <v>64</v>
      </c>
      <c r="B33" s="37">
        <v>1598850.0000000002</v>
      </c>
      <c r="C33" s="37">
        <v>2131800.0000000005</v>
      </c>
      <c r="D33" s="47"/>
    </row>
    <row r="34" spans="1:4" x14ac:dyDescent="0.2">
      <c r="A34" s="31" t="s">
        <v>68</v>
      </c>
      <c r="B34" s="37">
        <v>112500</v>
      </c>
      <c r="C34" s="37">
        <v>150000</v>
      </c>
      <c r="D34" s="47"/>
    </row>
    <row r="35" spans="1:4" x14ac:dyDescent="0.2">
      <c r="A35" s="31" t="s">
        <v>65</v>
      </c>
      <c r="B35" s="37">
        <v>900000</v>
      </c>
      <c r="C35" s="37">
        <v>1200000</v>
      </c>
      <c r="D35" s="47"/>
    </row>
    <row r="36" spans="1:4" x14ac:dyDescent="0.2">
      <c r="A36" s="31" t="s">
        <v>37</v>
      </c>
      <c r="B36" s="37">
        <v>512100.00000000012</v>
      </c>
      <c r="C36" s="37">
        <v>682800.00000000012</v>
      </c>
      <c r="D36" s="47"/>
    </row>
    <row r="37" spans="1:4" x14ac:dyDescent="0.2">
      <c r="A37" s="31" t="s">
        <v>66</v>
      </c>
      <c r="B37" s="37">
        <v>3309600.0000000005</v>
      </c>
      <c r="C37" s="37">
        <v>3309600</v>
      </c>
      <c r="D37" s="47"/>
    </row>
    <row r="38" spans="1:4" x14ac:dyDescent="0.2">
      <c r="A38" s="31" t="s">
        <v>73</v>
      </c>
      <c r="B38" s="37">
        <v>540000</v>
      </c>
      <c r="C38" s="37">
        <v>540000</v>
      </c>
      <c r="D38" s="47"/>
    </row>
    <row r="39" spans="1:4" x14ac:dyDescent="0.2">
      <c r="A39" s="31" t="s">
        <v>74</v>
      </c>
      <c r="B39" s="37">
        <v>186667</v>
      </c>
      <c r="C39" s="37">
        <v>186667</v>
      </c>
      <c r="D39" s="49"/>
    </row>
    <row r="40" spans="1:4" x14ac:dyDescent="0.2">
      <c r="A40" s="31" t="s">
        <v>5</v>
      </c>
      <c r="B40" s="37">
        <v>409680</v>
      </c>
      <c r="C40" s="37">
        <v>409680</v>
      </c>
      <c r="D40" s="47"/>
    </row>
    <row r="41" spans="1:4" x14ac:dyDescent="0.2">
      <c r="A41" s="32" t="s">
        <v>41</v>
      </c>
      <c r="B41" s="42">
        <f>SUM(B27:B40)</f>
        <v>11123192.833333334</v>
      </c>
      <c r="C41" s="42">
        <v>13132274.777777778</v>
      </c>
      <c r="D41" s="47"/>
    </row>
  </sheetData>
  <mergeCells count="2">
    <mergeCell ref="C3:E3"/>
    <mergeCell ref="F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BDA9-F14A-7042-945D-EB43A7B2114B}">
  <sheetPr>
    <tabColor theme="9"/>
  </sheetPr>
  <dimension ref="A3:I41"/>
  <sheetViews>
    <sheetView zoomScale="120" zoomScaleNormal="120" workbookViewId="0">
      <selection activeCell="A30" sqref="A30"/>
    </sheetView>
  </sheetViews>
  <sheetFormatPr baseColWidth="10" defaultColWidth="9.1640625" defaultRowHeight="15" x14ac:dyDescent="0.2"/>
  <cols>
    <col min="1" max="1" width="62.6640625" style="50" customWidth="1"/>
    <col min="2" max="2" width="13.1640625" style="4" customWidth="1"/>
    <col min="3" max="3" width="13" style="50" customWidth="1"/>
    <col min="4" max="4" width="13.5" style="50" customWidth="1"/>
    <col min="5" max="5" width="13.5" style="50" bestFit="1" customWidth="1"/>
    <col min="6" max="6" width="13.5" style="50" customWidth="1"/>
    <col min="7" max="7" width="12.5" style="50" bestFit="1" customWidth="1"/>
    <col min="8" max="8" width="13.5" style="50" customWidth="1"/>
    <col min="9" max="9" width="18" style="50" bestFit="1" customWidth="1"/>
    <col min="10" max="10" width="12.1640625" style="50" bestFit="1" customWidth="1"/>
    <col min="11" max="15" width="9.1640625" style="50" customWidth="1"/>
    <col min="16" max="16384" width="9.1640625" style="50"/>
  </cols>
  <sheetData>
    <row r="3" spans="1:9" x14ac:dyDescent="0.2">
      <c r="A3" s="28" t="s">
        <v>34</v>
      </c>
      <c r="B3" s="33" t="s">
        <v>67</v>
      </c>
      <c r="C3" s="146" t="s">
        <v>46</v>
      </c>
      <c r="D3" s="148"/>
      <c r="E3" s="147"/>
      <c r="F3" s="149" t="s">
        <v>47</v>
      </c>
      <c r="G3" s="150"/>
      <c r="H3" s="33" t="s">
        <v>35</v>
      </c>
      <c r="I3" s="33" t="s">
        <v>70</v>
      </c>
    </row>
    <row r="4" spans="1:9" ht="16" x14ac:dyDescent="0.2">
      <c r="A4" s="29" t="s">
        <v>36</v>
      </c>
      <c r="B4" s="33"/>
      <c r="C4" s="35" t="s">
        <v>43</v>
      </c>
      <c r="D4" s="35" t="s">
        <v>44</v>
      </c>
      <c r="E4" s="35" t="s">
        <v>7</v>
      </c>
      <c r="F4" s="35" t="s">
        <v>58</v>
      </c>
      <c r="G4" s="34" t="s">
        <v>43</v>
      </c>
      <c r="H4" s="36" t="s">
        <v>45</v>
      </c>
      <c r="I4" s="36" t="s">
        <v>71</v>
      </c>
    </row>
    <row r="5" spans="1:9" x14ac:dyDescent="0.2">
      <c r="A5" s="31" t="s">
        <v>42</v>
      </c>
      <c r="B5" s="51">
        <v>2500000</v>
      </c>
      <c r="C5" s="37"/>
      <c r="D5" s="37"/>
      <c r="E5" s="37"/>
      <c r="F5" s="37">
        <v>650000</v>
      </c>
      <c r="G5" s="38">
        <v>1850000</v>
      </c>
      <c r="H5" s="39">
        <v>0</v>
      </c>
      <c r="I5" s="39">
        <v>0</v>
      </c>
    </row>
    <row r="6" spans="1:9" x14ac:dyDescent="0.2">
      <c r="A6" s="31" t="s">
        <v>51</v>
      </c>
      <c r="B6" s="51">
        <v>1500000</v>
      </c>
      <c r="C6" s="37">
        <v>1000000</v>
      </c>
      <c r="D6" s="37"/>
      <c r="E6" s="37"/>
      <c r="F6" s="37">
        <v>187500</v>
      </c>
      <c r="G6" s="38"/>
      <c r="H6" s="39">
        <v>312500</v>
      </c>
      <c r="I6" s="39">
        <v>0</v>
      </c>
    </row>
    <row r="7" spans="1:9" x14ac:dyDescent="0.2">
      <c r="A7" s="31" t="s">
        <v>50</v>
      </c>
      <c r="B7" s="51">
        <v>1205866.666666667</v>
      </c>
      <c r="C7" s="37">
        <v>1000000</v>
      </c>
      <c r="D7" s="37"/>
      <c r="E7" s="37"/>
      <c r="F7" s="37">
        <v>150733.33333333337</v>
      </c>
      <c r="G7" s="38"/>
      <c r="H7" s="39">
        <v>55133.333333333605</v>
      </c>
      <c r="I7" s="39">
        <v>0</v>
      </c>
    </row>
    <row r="8" spans="1:9" x14ac:dyDescent="0.2">
      <c r="A8" s="31" t="s">
        <v>52</v>
      </c>
      <c r="B8" s="51">
        <v>6396000</v>
      </c>
      <c r="C8" s="37"/>
      <c r="D8" s="37">
        <v>3198000</v>
      </c>
      <c r="E8" s="37"/>
      <c r="F8" s="37">
        <v>799500</v>
      </c>
      <c r="G8" s="38"/>
      <c r="H8" s="39">
        <v>0</v>
      </c>
      <c r="I8" s="39">
        <v>2398500</v>
      </c>
    </row>
    <row r="9" spans="1:9" x14ac:dyDescent="0.2">
      <c r="A9" s="31" t="s">
        <v>53</v>
      </c>
      <c r="B9" s="51">
        <v>7752000.0000000009</v>
      </c>
      <c r="C9" s="37"/>
      <c r="D9" s="37">
        <v>2791122</v>
      </c>
      <c r="E9" s="37"/>
      <c r="F9" s="37">
        <v>969000.00000000023</v>
      </c>
      <c r="G9" s="38"/>
      <c r="H9" s="39">
        <v>0</v>
      </c>
      <c r="I9" s="39">
        <v>3991878.0000000009</v>
      </c>
    </row>
    <row r="10" spans="1:9" x14ac:dyDescent="0.2">
      <c r="A10" s="31" t="s">
        <v>54</v>
      </c>
      <c r="B10" s="51">
        <v>6376500</v>
      </c>
      <c r="C10" s="37">
        <v>2200759</v>
      </c>
      <c r="D10" s="37"/>
      <c r="E10" s="37"/>
      <c r="F10" s="37">
        <v>797062.5</v>
      </c>
      <c r="G10" s="38"/>
      <c r="H10" s="39">
        <v>0</v>
      </c>
      <c r="I10" s="39">
        <v>3378678.5</v>
      </c>
    </row>
    <row r="11" spans="1:9" x14ac:dyDescent="0.2">
      <c r="A11" s="31" t="s">
        <v>55</v>
      </c>
      <c r="B11" s="51">
        <v>12790800.000000002</v>
      </c>
      <c r="C11" s="37"/>
      <c r="D11" s="37"/>
      <c r="E11" s="37">
        <v>8000000</v>
      </c>
      <c r="F11" s="37">
        <v>1598850.0000000002</v>
      </c>
      <c r="G11" s="38"/>
      <c r="H11" s="39">
        <v>0</v>
      </c>
      <c r="I11" s="39">
        <v>3191950.0000000019</v>
      </c>
    </row>
    <row r="12" spans="1:9" x14ac:dyDescent="0.2">
      <c r="A12" s="31" t="s">
        <v>68</v>
      </c>
      <c r="B12" s="51">
        <v>900000</v>
      </c>
      <c r="C12" s="37"/>
      <c r="D12" s="37"/>
      <c r="E12" s="37"/>
      <c r="F12" s="37">
        <v>112500</v>
      </c>
      <c r="G12" s="38"/>
      <c r="H12" s="39">
        <v>0</v>
      </c>
      <c r="I12" s="39">
        <v>787500</v>
      </c>
    </row>
    <row r="13" spans="1:9" x14ac:dyDescent="0.2">
      <c r="A13" s="31" t="s">
        <v>2</v>
      </c>
      <c r="B13" s="51">
        <v>7200000</v>
      </c>
      <c r="C13" s="37"/>
      <c r="D13" s="37">
        <v>1200000</v>
      </c>
      <c r="E13" s="37"/>
      <c r="F13" s="37">
        <v>900000</v>
      </c>
      <c r="G13" s="38"/>
      <c r="H13" s="39">
        <v>0</v>
      </c>
      <c r="I13" s="39">
        <v>5100000</v>
      </c>
    </row>
    <row r="14" spans="1:9" x14ac:dyDescent="0.2">
      <c r="A14" s="31" t="s">
        <v>37</v>
      </c>
      <c r="B14" s="51">
        <v>4096800.0000000005</v>
      </c>
      <c r="C14" s="37"/>
      <c r="D14" s="37"/>
      <c r="E14" s="37"/>
      <c r="F14" s="37">
        <v>512100.00000000012</v>
      </c>
      <c r="G14" s="38"/>
      <c r="H14" s="39">
        <v>3584700.0000000005</v>
      </c>
      <c r="I14" s="39">
        <v>0</v>
      </c>
    </row>
    <row r="15" spans="1:9" x14ac:dyDescent="0.2">
      <c r="A15" s="31" t="s">
        <v>38</v>
      </c>
      <c r="B15" s="51">
        <v>3309600.0000000005</v>
      </c>
      <c r="C15" s="37"/>
      <c r="D15" s="37"/>
      <c r="E15" s="37"/>
      <c r="F15" s="37">
        <v>3309600.0000000005</v>
      </c>
      <c r="G15" s="38"/>
      <c r="H15" s="39">
        <v>0</v>
      </c>
      <c r="I15" s="39">
        <v>0</v>
      </c>
    </row>
    <row r="16" spans="1:9" x14ac:dyDescent="0.2">
      <c r="A16" s="52" t="s">
        <v>39</v>
      </c>
      <c r="B16" s="51">
        <v>1620000</v>
      </c>
      <c r="C16" s="37"/>
      <c r="D16" s="37">
        <v>1080000</v>
      </c>
      <c r="E16" s="37"/>
      <c r="F16" s="37">
        <v>540000</v>
      </c>
      <c r="G16" s="38"/>
      <c r="H16" s="39">
        <v>0</v>
      </c>
      <c r="I16" s="39">
        <v>0</v>
      </c>
    </row>
    <row r="17" spans="1:9" x14ac:dyDescent="0.2">
      <c r="A17" s="52" t="s">
        <v>48</v>
      </c>
      <c r="B17" s="51">
        <v>560000</v>
      </c>
      <c r="C17" s="37"/>
      <c r="D17" s="30">
        <v>373333</v>
      </c>
      <c r="E17" s="37"/>
      <c r="F17" s="37">
        <v>186667</v>
      </c>
      <c r="G17" s="38"/>
      <c r="H17" s="39">
        <v>0</v>
      </c>
      <c r="I17" s="39">
        <v>0</v>
      </c>
    </row>
    <row r="18" spans="1:9" x14ac:dyDescent="0.2">
      <c r="A18" s="52" t="s">
        <v>40</v>
      </c>
      <c r="B18" s="51">
        <v>650000</v>
      </c>
      <c r="C18" s="37"/>
      <c r="D18" s="37">
        <v>650000</v>
      </c>
      <c r="E18" s="37"/>
      <c r="F18" s="37">
        <v>0</v>
      </c>
      <c r="G18" s="38"/>
      <c r="H18" s="39">
        <v>0</v>
      </c>
      <c r="I18" s="39">
        <v>0</v>
      </c>
    </row>
    <row r="19" spans="1:9" x14ac:dyDescent="0.2">
      <c r="A19" s="52" t="s">
        <v>5</v>
      </c>
      <c r="B19" s="51">
        <v>409680</v>
      </c>
      <c r="C19" s="37"/>
      <c r="D19" s="37"/>
      <c r="E19" s="37"/>
      <c r="F19" s="37">
        <v>409680</v>
      </c>
      <c r="G19" s="38"/>
      <c r="H19" s="39">
        <v>0</v>
      </c>
      <c r="I19" s="39"/>
    </row>
    <row r="20" spans="1:9" x14ac:dyDescent="0.2">
      <c r="A20" s="52" t="s">
        <v>22</v>
      </c>
      <c r="B20" s="51">
        <v>4653077</v>
      </c>
      <c r="C20" s="37">
        <v>2326538</v>
      </c>
      <c r="D20" s="37">
        <v>2326538</v>
      </c>
      <c r="E20" s="37"/>
      <c r="F20" s="37">
        <v>0</v>
      </c>
      <c r="G20" s="38"/>
      <c r="H20" s="39">
        <v>0</v>
      </c>
      <c r="I20" s="39">
        <v>0</v>
      </c>
    </row>
    <row r="21" spans="1:9" x14ac:dyDescent="0.2">
      <c r="A21" s="31" t="s">
        <v>32</v>
      </c>
      <c r="B21" s="51">
        <v>1616400</v>
      </c>
      <c r="C21" s="37"/>
      <c r="D21" s="37"/>
      <c r="E21" s="37"/>
      <c r="F21" s="37">
        <v>0</v>
      </c>
      <c r="G21" s="38"/>
      <c r="H21" s="39">
        <v>1616400</v>
      </c>
      <c r="I21" s="39">
        <v>0</v>
      </c>
    </row>
    <row r="22" spans="1:9" x14ac:dyDescent="0.2">
      <c r="A22" s="32" t="s">
        <v>41</v>
      </c>
      <c r="B22" s="51">
        <f>SUM(C22:I22)</f>
        <v>63536722.666666672</v>
      </c>
      <c r="C22" s="42">
        <v>6527297</v>
      </c>
      <c r="D22" s="42">
        <v>11618993</v>
      </c>
      <c r="E22" s="42">
        <v>8000000</v>
      </c>
      <c r="F22" s="42">
        <v>11123192.833333334</v>
      </c>
      <c r="G22" s="42">
        <v>1850000</v>
      </c>
      <c r="H22" s="42">
        <v>5568733.333333334</v>
      </c>
      <c r="I22" s="42">
        <v>18848506.5</v>
      </c>
    </row>
    <row r="25" spans="1:9" x14ac:dyDescent="0.2">
      <c r="A25" s="48" t="s">
        <v>57</v>
      </c>
      <c r="B25" s="33" t="s">
        <v>76</v>
      </c>
      <c r="C25" s="54" t="s">
        <v>75</v>
      </c>
      <c r="D25" s="46"/>
    </row>
    <row r="26" spans="1:9" ht="16" x14ac:dyDescent="0.2">
      <c r="A26" s="29" t="s">
        <v>36</v>
      </c>
      <c r="B26" s="35" t="s">
        <v>58</v>
      </c>
      <c r="C26" s="42" t="s">
        <v>58</v>
      </c>
      <c r="D26" s="46"/>
    </row>
    <row r="27" spans="1:9" x14ac:dyDescent="0.2">
      <c r="A27" s="31" t="s">
        <v>72</v>
      </c>
      <c r="B27" s="37">
        <v>650000</v>
      </c>
      <c r="C27" s="37">
        <v>650000</v>
      </c>
      <c r="D27" s="46"/>
    </row>
    <row r="28" spans="1:9" x14ac:dyDescent="0.2">
      <c r="A28" s="31" t="s">
        <v>59</v>
      </c>
      <c r="B28" s="37">
        <v>187500</v>
      </c>
      <c r="C28" s="37">
        <v>250000</v>
      </c>
      <c r="D28" s="47"/>
    </row>
    <row r="29" spans="1:9" x14ac:dyDescent="0.2">
      <c r="A29" s="31" t="s">
        <v>60</v>
      </c>
      <c r="B29" s="37">
        <v>150733.33333333337</v>
      </c>
      <c r="C29" s="37">
        <v>200977.77777777784</v>
      </c>
      <c r="D29" s="47"/>
    </row>
    <row r="30" spans="1:9" x14ac:dyDescent="0.2">
      <c r="A30" s="31" t="s">
        <v>61</v>
      </c>
      <c r="B30" s="37">
        <v>799500</v>
      </c>
      <c r="C30" s="37">
        <v>1066000</v>
      </c>
      <c r="D30" s="47"/>
    </row>
    <row r="31" spans="1:9" x14ac:dyDescent="0.2">
      <c r="A31" s="31" t="s">
        <v>62</v>
      </c>
      <c r="B31" s="37">
        <v>969000.00000000023</v>
      </c>
      <c r="C31" s="37">
        <v>1292000.0000000002</v>
      </c>
      <c r="D31" s="47"/>
    </row>
    <row r="32" spans="1:9" x14ac:dyDescent="0.2">
      <c r="A32" s="31" t="s">
        <v>63</v>
      </c>
      <c r="B32" s="37">
        <v>797062.5</v>
      </c>
      <c r="C32" s="37">
        <v>1062750</v>
      </c>
      <c r="D32" s="47"/>
    </row>
    <row r="33" spans="1:4" x14ac:dyDescent="0.2">
      <c r="A33" s="31" t="s">
        <v>64</v>
      </c>
      <c r="B33" s="37">
        <v>1598850.0000000002</v>
      </c>
      <c r="C33" s="37">
        <v>2131800.0000000005</v>
      </c>
      <c r="D33" s="47"/>
    </row>
    <row r="34" spans="1:4" x14ac:dyDescent="0.2">
      <c r="A34" s="31" t="s">
        <v>68</v>
      </c>
      <c r="B34" s="37">
        <v>112500</v>
      </c>
      <c r="C34" s="37">
        <v>150000</v>
      </c>
      <c r="D34" s="47"/>
    </row>
    <row r="35" spans="1:4" x14ac:dyDescent="0.2">
      <c r="A35" s="31" t="s">
        <v>65</v>
      </c>
      <c r="B35" s="37">
        <v>900000</v>
      </c>
      <c r="C35" s="37">
        <v>1200000</v>
      </c>
      <c r="D35" s="47"/>
    </row>
    <row r="36" spans="1:4" x14ac:dyDescent="0.2">
      <c r="A36" s="31" t="s">
        <v>37</v>
      </c>
      <c r="B36" s="37">
        <v>512100.00000000012</v>
      </c>
      <c r="C36" s="37">
        <v>682800.00000000012</v>
      </c>
      <c r="D36" s="47"/>
    </row>
    <row r="37" spans="1:4" x14ac:dyDescent="0.2">
      <c r="A37" s="31" t="s">
        <v>66</v>
      </c>
      <c r="B37" s="37">
        <v>3309600.0000000005</v>
      </c>
      <c r="C37" s="37">
        <v>3309600</v>
      </c>
      <c r="D37" s="47"/>
    </row>
    <row r="38" spans="1:4" x14ac:dyDescent="0.2">
      <c r="A38" s="31" t="s">
        <v>73</v>
      </c>
      <c r="B38" s="37">
        <v>540000</v>
      </c>
      <c r="C38" s="37">
        <v>540000</v>
      </c>
      <c r="D38" s="47"/>
    </row>
    <row r="39" spans="1:4" x14ac:dyDescent="0.2">
      <c r="A39" s="31" t="s">
        <v>74</v>
      </c>
      <c r="B39" s="37">
        <v>186667</v>
      </c>
      <c r="C39" s="37">
        <v>186667</v>
      </c>
      <c r="D39" s="49"/>
    </row>
    <row r="40" spans="1:4" x14ac:dyDescent="0.2">
      <c r="A40" s="31" t="s">
        <v>5</v>
      </c>
      <c r="B40" s="37">
        <v>409680</v>
      </c>
      <c r="C40" s="37">
        <v>409680</v>
      </c>
      <c r="D40" s="47"/>
    </row>
    <row r="41" spans="1:4" x14ac:dyDescent="0.2">
      <c r="A41" s="32" t="s">
        <v>41</v>
      </c>
      <c r="B41" s="42">
        <f>SUM(B27:B40)</f>
        <v>11123192.833333334</v>
      </c>
      <c r="C41" s="42">
        <v>13132274.777777778</v>
      </c>
      <c r="D41" s="47"/>
    </row>
  </sheetData>
  <mergeCells count="2">
    <mergeCell ref="C3:E3"/>
    <mergeCell ref="F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B95D-DA0B-B647-9EA9-B114A3C270CF}">
  <sheetPr>
    <tabColor theme="9"/>
  </sheetPr>
  <dimension ref="A3:K43"/>
  <sheetViews>
    <sheetView zoomScaleNormal="100" workbookViewId="0">
      <selection activeCell="F39" sqref="F39"/>
    </sheetView>
  </sheetViews>
  <sheetFormatPr baseColWidth="10" defaultColWidth="9.1640625" defaultRowHeight="15" x14ac:dyDescent="0.2"/>
  <cols>
    <col min="1" max="1" width="62.6640625" style="50" customWidth="1"/>
    <col min="2" max="2" width="13.1640625" style="50" customWidth="1"/>
    <col min="3" max="3" width="13" style="56" customWidth="1"/>
    <col min="4" max="5" width="13.5" style="56" customWidth="1"/>
    <col min="6" max="6" width="13.5" style="50" bestFit="1" customWidth="1"/>
    <col min="7" max="7" width="13.5" style="50" customWidth="1"/>
    <col min="8" max="8" width="12.5" style="50" bestFit="1" customWidth="1"/>
    <col min="9" max="9" width="13.5" style="50" customWidth="1"/>
    <col min="10" max="10" width="18" style="50" bestFit="1" customWidth="1"/>
    <col min="11" max="11" width="12.1640625" style="56" bestFit="1" customWidth="1"/>
    <col min="12" max="16" width="9.1640625" style="50" customWidth="1"/>
    <col min="17" max="16384" width="9.1640625" style="50"/>
  </cols>
  <sheetData>
    <row r="3" spans="1:11" x14ac:dyDescent="0.2">
      <c r="A3" s="28" t="s">
        <v>34</v>
      </c>
      <c r="B3" s="33" t="s">
        <v>67</v>
      </c>
      <c r="C3" s="146" t="s">
        <v>46</v>
      </c>
      <c r="D3" s="148"/>
      <c r="E3" s="148"/>
      <c r="F3" s="147"/>
      <c r="G3" s="149" t="s">
        <v>47</v>
      </c>
      <c r="H3" s="150"/>
      <c r="I3" s="55" t="s">
        <v>35</v>
      </c>
      <c r="J3" s="33" t="s">
        <v>70</v>
      </c>
    </row>
    <row r="4" spans="1:11" ht="16" x14ac:dyDescent="0.2">
      <c r="A4" s="29" t="s">
        <v>36</v>
      </c>
      <c r="B4" s="33"/>
      <c r="C4" s="57" t="s">
        <v>43</v>
      </c>
      <c r="D4" s="57" t="s">
        <v>44</v>
      </c>
      <c r="E4" s="35" t="s">
        <v>7</v>
      </c>
      <c r="F4" s="35" t="s">
        <v>58</v>
      </c>
      <c r="G4" s="35" t="s">
        <v>58</v>
      </c>
      <c r="H4" s="34" t="s">
        <v>24</v>
      </c>
      <c r="I4" s="36" t="s">
        <v>45</v>
      </c>
      <c r="J4" s="36" t="s">
        <v>71</v>
      </c>
      <c r="K4" s="56" t="s">
        <v>77</v>
      </c>
    </row>
    <row r="5" spans="1:11" x14ac:dyDescent="0.2">
      <c r="A5" s="31" t="s">
        <v>42</v>
      </c>
      <c r="B5" s="51">
        <v>647637</v>
      </c>
      <c r="C5" s="58">
        <v>647637</v>
      </c>
      <c r="D5" s="37"/>
      <c r="E5" s="37"/>
      <c r="F5" s="37"/>
      <c r="G5" s="37">
        <v>0</v>
      </c>
      <c r="H5" s="38"/>
      <c r="I5" s="39">
        <v>0</v>
      </c>
      <c r="J5" s="39"/>
      <c r="K5" s="56">
        <f t="shared" ref="K5:K22" si="0">B5/24</f>
        <v>26984.875</v>
      </c>
    </row>
    <row r="6" spans="1:11" x14ac:dyDescent="0.2">
      <c r="A6" s="31" t="s">
        <v>51</v>
      </c>
      <c r="B6" s="51">
        <v>1500000</v>
      </c>
      <c r="C6" s="58">
        <v>1000000</v>
      </c>
      <c r="D6" s="58"/>
      <c r="E6" s="37"/>
      <c r="F6" s="37"/>
      <c r="G6" s="37">
        <v>312500</v>
      </c>
      <c r="H6" s="38"/>
      <c r="I6" s="39">
        <v>187500</v>
      </c>
      <c r="J6" s="39"/>
      <c r="K6" s="56">
        <f t="shared" si="0"/>
        <v>62500</v>
      </c>
    </row>
    <row r="7" spans="1:11" x14ac:dyDescent="0.2">
      <c r="A7" s="59" t="s">
        <v>50</v>
      </c>
      <c r="B7" s="51">
        <v>1205866.666666667</v>
      </c>
      <c r="C7" s="58">
        <v>1000000</v>
      </c>
      <c r="D7" s="58"/>
      <c r="E7" s="37"/>
      <c r="F7" s="37"/>
      <c r="G7" s="37">
        <v>205867</v>
      </c>
      <c r="H7" s="38"/>
      <c r="I7" s="39">
        <v>-0.33333333302289248</v>
      </c>
      <c r="J7" s="39"/>
      <c r="K7" s="56">
        <f t="shared" si="0"/>
        <v>50244.44444444446</v>
      </c>
    </row>
    <row r="8" spans="1:11" x14ac:dyDescent="0.2">
      <c r="A8" s="31" t="s">
        <v>52</v>
      </c>
      <c r="B8" s="51">
        <v>6396000</v>
      </c>
      <c r="C8" s="58"/>
      <c r="D8" s="58">
        <v>3198000</v>
      </c>
      <c r="E8" s="37"/>
      <c r="F8" s="37"/>
      <c r="G8" s="37">
        <v>1332500</v>
      </c>
      <c r="H8" s="38"/>
      <c r="I8" s="39">
        <v>1865500</v>
      </c>
      <c r="J8" s="39"/>
      <c r="K8" s="56">
        <f t="shared" si="0"/>
        <v>266500</v>
      </c>
    </row>
    <row r="9" spans="1:11" x14ac:dyDescent="0.2">
      <c r="A9" s="59" t="s">
        <v>53</v>
      </c>
      <c r="B9" s="51">
        <v>7752000.0000000009</v>
      </c>
      <c r="C9" s="58"/>
      <c r="D9" s="58">
        <v>2791122</v>
      </c>
      <c r="E9" s="37"/>
      <c r="F9" s="37"/>
      <c r="G9" s="37">
        <v>1615000.0000000002</v>
      </c>
      <c r="H9" s="38"/>
      <c r="I9" s="39">
        <v>3345878.0000000009</v>
      </c>
      <c r="J9" s="39"/>
      <c r="K9" s="56">
        <f t="shared" si="0"/>
        <v>323000.00000000006</v>
      </c>
    </row>
    <row r="10" spans="1:11" x14ac:dyDescent="0.2">
      <c r="A10" s="31" t="s">
        <v>54</v>
      </c>
      <c r="B10" s="51">
        <v>6376500</v>
      </c>
      <c r="C10" s="37">
        <v>2200759</v>
      </c>
      <c r="D10" s="37"/>
      <c r="E10" s="37"/>
      <c r="F10" s="37"/>
      <c r="G10" s="37">
        <v>1328437.5</v>
      </c>
      <c r="H10" s="38"/>
      <c r="I10" s="39">
        <v>2847303.5</v>
      </c>
      <c r="J10" s="39"/>
      <c r="K10" s="56">
        <f t="shared" si="0"/>
        <v>265687.5</v>
      </c>
    </row>
    <row r="11" spans="1:11" x14ac:dyDescent="0.2">
      <c r="A11" s="59" t="s">
        <v>55</v>
      </c>
      <c r="B11" s="51">
        <v>12790800.000000002</v>
      </c>
      <c r="C11" s="37"/>
      <c r="D11" s="37"/>
      <c r="E11" s="58">
        <v>8000000</v>
      </c>
      <c r="F11" s="37"/>
      <c r="G11" s="37">
        <v>2664750.0000000005</v>
      </c>
      <c r="H11" s="38"/>
      <c r="I11" s="39">
        <v>10126050.000000002</v>
      </c>
      <c r="J11" s="39"/>
      <c r="K11" s="56">
        <f t="shared" si="0"/>
        <v>532950.00000000012</v>
      </c>
    </row>
    <row r="12" spans="1:11" x14ac:dyDescent="0.2">
      <c r="A12" s="31" t="s">
        <v>68</v>
      </c>
      <c r="B12" s="51">
        <v>900000</v>
      </c>
      <c r="C12" s="37"/>
      <c r="D12" s="37"/>
      <c r="E12" s="37"/>
      <c r="F12" s="37"/>
      <c r="G12" s="37">
        <v>187500</v>
      </c>
      <c r="H12" s="38"/>
      <c r="I12" s="39">
        <v>712500</v>
      </c>
      <c r="J12" s="39"/>
      <c r="K12" s="56">
        <f t="shared" si="0"/>
        <v>37500</v>
      </c>
    </row>
    <row r="13" spans="1:11" x14ac:dyDescent="0.2">
      <c r="A13" s="31" t="s">
        <v>78</v>
      </c>
      <c r="B13" s="51">
        <v>5200000</v>
      </c>
      <c r="C13" s="37">
        <v>1678901</v>
      </c>
      <c r="D13" s="37"/>
      <c r="E13" s="37"/>
      <c r="F13" s="37"/>
      <c r="G13" s="37">
        <v>1083333.3333333333</v>
      </c>
      <c r="H13" s="38"/>
      <c r="I13" s="39">
        <v>2437765.666666667</v>
      </c>
      <c r="J13" s="39"/>
      <c r="K13" s="56">
        <f t="shared" si="0"/>
        <v>216666.66666666666</v>
      </c>
    </row>
    <row r="14" spans="1:11" x14ac:dyDescent="0.2">
      <c r="A14" s="31" t="s">
        <v>79</v>
      </c>
      <c r="B14" s="51">
        <v>7200000</v>
      </c>
      <c r="C14" s="37"/>
      <c r="D14" s="37"/>
      <c r="E14" s="37"/>
      <c r="F14" s="37"/>
      <c r="G14" s="37">
        <v>1500000</v>
      </c>
      <c r="H14" s="38"/>
      <c r="I14" s="39">
        <v>5700000</v>
      </c>
      <c r="J14" s="39"/>
      <c r="K14" s="56">
        <f t="shared" si="0"/>
        <v>300000</v>
      </c>
    </row>
    <row r="15" spans="1:11" x14ac:dyDescent="0.2">
      <c r="A15" s="31" t="s">
        <v>37</v>
      </c>
      <c r="B15" s="51">
        <v>4096800.0000000005</v>
      </c>
      <c r="C15" s="37"/>
      <c r="D15" s="37"/>
      <c r="E15" s="37"/>
      <c r="F15" s="37"/>
      <c r="G15" s="37">
        <v>853500.00000000012</v>
      </c>
      <c r="H15" s="38"/>
      <c r="I15" s="39">
        <v>3243300.0000000005</v>
      </c>
      <c r="J15" s="39"/>
      <c r="K15" s="56">
        <f t="shared" si="0"/>
        <v>170700.00000000003</v>
      </c>
    </row>
    <row r="16" spans="1:11" x14ac:dyDescent="0.2">
      <c r="A16" s="31" t="s">
        <v>38</v>
      </c>
      <c r="B16" s="51">
        <v>3309600.0000000005</v>
      </c>
      <c r="C16" s="37"/>
      <c r="D16" s="37"/>
      <c r="E16" s="37"/>
      <c r="F16" s="37"/>
      <c r="G16" s="37">
        <v>3309600.0000000005</v>
      </c>
      <c r="H16" s="38"/>
      <c r="I16" s="39">
        <v>0</v>
      </c>
      <c r="J16" s="39"/>
      <c r="K16" s="56">
        <f t="shared" si="0"/>
        <v>137900.00000000003</v>
      </c>
    </row>
    <row r="17" spans="1:11" x14ac:dyDescent="0.2">
      <c r="A17" s="31" t="s">
        <v>39</v>
      </c>
      <c r="B17" s="51">
        <v>1620000</v>
      </c>
      <c r="C17" s="37"/>
      <c r="D17" s="37"/>
      <c r="E17" s="37"/>
      <c r="F17" s="37">
        <v>598333</v>
      </c>
      <c r="G17" s="37">
        <v>0</v>
      </c>
      <c r="H17" s="38"/>
      <c r="I17" s="39">
        <v>1021667</v>
      </c>
      <c r="J17" s="39"/>
      <c r="K17" s="56">
        <f t="shared" si="0"/>
        <v>67500</v>
      </c>
    </row>
    <row r="18" spans="1:11" x14ac:dyDescent="0.2">
      <c r="A18" s="31" t="s">
        <v>48</v>
      </c>
      <c r="B18" s="51">
        <v>560000</v>
      </c>
      <c r="C18" s="37"/>
      <c r="D18" s="60">
        <v>373333</v>
      </c>
      <c r="E18" s="37"/>
      <c r="F18" s="37">
        <v>186667</v>
      </c>
      <c r="G18" s="37">
        <v>0</v>
      </c>
      <c r="H18" s="38"/>
      <c r="I18" s="39">
        <v>0</v>
      </c>
      <c r="J18" s="39"/>
      <c r="K18" s="56">
        <f t="shared" si="0"/>
        <v>23333.333333333332</v>
      </c>
    </row>
    <row r="19" spans="1:11" x14ac:dyDescent="0.2">
      <c r="A19" s="31" t="s">
        <v>40</v>
      </c>
      <c r="B19" s="51">
        <v>1300000</v>
      </c>
      <c r="C19" s="37"/>
      <c r="D19" s="37">
        <v>1022224</v>
      </c>
      <c r="E19" s="37"/>
      <c r="F19" s="37"/>
      <c r="G19" s="37">
        <v>0</v>
      </c>
      <c r="H19" s="38"/>
      <c r="I19" s="39">
        <v>277776</v>
      </c>
      <c r="J19" s="39"/>
      <c r="K19" s="56">
        <f t="shared" si="0"/>
        <v>54166.666666666664</v>
      </c>
    </row>
    <row r="20" spans="1:11" x14ac:dyDescent="0.2">
      <c r="A20" s="31" t="s">
        <v>22</v>
      </c>
      <c r="B20" s="51">
        <v>5173076.6666666679</v>
      </c>
      <c r="C20" s="37"/>
      <c r="D20" s="37">
        <v>4234314</v>
      </c>
      <c r="E20" s="37"/>
      <c r="F20" s="37"/>
      <c r="G20" s="37">
        <v>938763</v>
      </c>
      <c r="H20" s="38"/>
      <c r="I20" s="39">
        <v>-0.3333333320915699</v>
      </c>
      <c r="J20" s="39"/>
      <c r="K20" s="56">
        <f t="shared" si="0"/>
        <v>215544.86111111115</v>
      </c>
    </row>
    <row r="21" spans="1:11" x14ac:dyDescent="0.2">
      <c r="A21" s="31" t="s">
        <v>80</v>
      </c>
      <c r="B21" s="51">
        <v>1657295</v>
      </c>
      <c r="C21" s="37"/>
      <c r="D21" s="37"/>
      <c r="E21" s="37"/>
      <c r="F21" s="37"/>
      <c r="G21" s="37">
        <v>345269.79166666663</v>
      </c>
      <c r="H21" s="38"/>
      <c r="I21" s="39">
        <v>1312025.2083333335</v>
      </c>
      <c r="J21" s="39"/>
      <c r="K21" s="56">
        <f t="shared" si="0"/>
        <v>69053.958333333328</v>
      </c>
    </row>
    <row r="22" spans="1:11" x14ac:dyDescent="0.2">
      <c r="A22" s="31" t="s">
        <v>32</v>
      </c>
      <c r="B22" s="51">
        <v>1598490</v>
      </c>
      <c r="C22" s="37"/>
      <c r="D22" s="37"/>
      <c r="E22" s="37"/>
      <c r="F22" s="37"/>
      <c r="G22" s="37">
        <v>333018.75</v>
      </c>
      <c r="H22" s="38"/>
      <c r="I22" s="39">
        <v>1265471.25</v>
      </c>
      <c r="J22" s="39"/>
      <c r="K22" s="56">
        <f t="shared" si="0"/>
        <v>66603.75</v>
      </c>
    </row>
    <row r="23" spans="1:11" x14ac:dyDescent="0.2">
      <c r="A23" s="32" t="s">
        <v>41</v>
      </c>
      <c r="B23" s="54">
        <f>SUM(B5:B22)</f>
        <v>69284065.333333343</v>
      </c>
      <c r="C23" s="42">
        <f>SUM(C5:C22)</f>
        <v>6527297</v>
      </c>
      <c r="D23" s="42">
        <f t="shared" ref="D23:J23" si="1">SUM(D5:D22)</f>
        <v>11618993</v>
      </c>
      <c r="E23" s="42">
        <f t="shared" si="1"/>
        <v>8000000</v>
      </c>
      <c r="F23" s="42">
        <f t="shared" si="1"/>
        <v>785000</v>
      </c>
      <c r="G23" s="42">
        <f t="shared" si="1"/>
        <v>16010039.375</v>
      </c>
      <c r="H23" s="42">
        <f t="shared" si="1"/>
        <v>0</v>
      </c>
      <c r="I23" s="42">
        <f t="shared" si="1"/>
        <v>34342735.958333343</v>
      </c>
      <c r="J23" s="42">
        <f t="shared" si="1"/>
        <v>0</v>
      </c>
    </row>
    <row r="24" spans="1:11" x14ac:dyDescent="0.2">
      <c r="C24" s="56">
        <v>6527297</v>
      </c>
      <c r="D24" s="56">
        <v>11618993</v>
      </c>
    </row>
    <row r="26" spans="1:11" x14ac:dyDescent="0.2">
      <c r="A26" s="48" t="s">
        <v>57</v>
      </c>
      <c r="B26" s="51" t="s">
        <v>75</v>
      </c>
      <c r="C26" s="51" t="s">
        <v>81</v>
      </c>
      <c r="D26" s="45"/>
      <c r="E26" s="45"/>
    </row>
    <row r="27" spans="1:11" ht="16" x14ac:dyDescent="0.2">
      <c r="A27" s="29" t="s">
        <v>36</v>
      </c>
      <c r="B27" s="35" t="s">
        <v>58</v>
      </c>
      <c r="C27" s="57" t="s">
        <v>58</v>
      </c>
      <c r="D27" s="45"/>
      <c r="E27" s="45"/>
    </row>
    <row r="28" spans="1:11" x14ac:dyDescent="0.2">
      <c r="A28" s="31" t="s">
        <v>72</v>
      </c>
      <c r="B28" s="37">
        <v>0</v>
      </c>
      <c r="C28" s="37">
        <v>0</v>
      </c>
      <c r="D28" s="45"/>
      <c r="E28" s="45"/>
    </row>
    <row r="29" spans="1:11" x14ac:dyDescent="0.2">
      <c r="A29" s="31" t="s">
        <v>59</v>
      </c>
      <c r="B29" s="37">
        <v>250000</v>
      </c>
      <c r="C29" s="37">
        <v>312500</v>
      </c>
    </row>
    <row r="30" spans="1:11" x14ac:dyDescent="0.2">
      <c r="A30" s="31" t="s">
        <v>60</v>
      </c>
      <c r="B30" s="37">
        <v>200977.77777777784</v>
      </c>
      <c r="C30" s="37">
        <v>205867</v>
      </c>
    </row>
    <row r="31" spans="1:11" x14ac:dyDescent="0.2">
      <c r="A31" s="31" t="s">
        <v>61</v>
      </c>
      <c r="B31" s="37">
        <v>1066000</v>
      </c>
      <c r="C31" s="37">
        <v>1332500</v>
      </c>
    </row>
    <row r="32" spans="1:11" x14ac:dyDescent="0.2">
      <c r="A32" s="31" t="s">
        <v>62</v>
      </c>
      <c r="B32" s="37">
        <v>1292000.0000000002</v>
      </c>
      <c r="C32" s="37">
        <v>1615000.0000000002</v>
      </c>
    </row>
    <row r="33" spans="1:5" x14ac:dyDescent="0.2">
      <c r="A33" s="31" t="s">
        <v>63</v>
      </c>
      <c r="B33" s="37">
        <v>1062750</v>
      </c>
      <c r="C33" s="37">
        <v>1328437.5</v>
      </c>
    </row>
    <row r="34" spans="1:5" x14ac:dyDescent="0.2">
      <c r="A34" s="31" t="s">
        <v>64</v>
      </c>
      <c r="B34" s="37">
        <v>2131800.0000000005</v>
      </c>
      <c r="C34" s="37">
        <v>2664750.0000000005</v>
      </c>
    </row>
    <row r="35" spans="1:5" x14ac:dyDescent="0.2">
      <c r="A35" s="31" t="s">
        <v>68</v>
      </c>
      <c r="B35" s="37">
        <v>150000</v>
      </c>
      <c r="C35" s="37">
        <v>187500</v>
      </c>
    </row>
    <row r="36" spans="1:5" x14ac:dyDescent="0.2">
      <c r="A36" s="31" t="s">
        <v>78</v>
      </c>
      <c r="B36" s="37">
        <v>866666.66666666663</v>
      </c>
      <c r="C36" s="37">
        <v>1083333.3333333333</v>
      </c>
    </row>
    <row r="37" spans="1:5" x14ac:dyDescent="0.2">
      <c r="A37" s="31" t="s">
        <v>79</v>
      </c>
      <c r="B37" s="37">
        <v>1200000</v>
      </c>
      <c r="C37" s="37">
        <v>1500000</v>
      </c>
    </row>
    <row r="38" spans="1:5" x14ac:dyDescent="0.2">
      <c r="A38" s="31" t="s">
        <v>37</v>
      </c>
      <c r="B38" s="37">
        <v>682800.00000000012</v>
      </c>
      <c r="C38" s="37">
        <v>853500.00000000012</v>
      </c>
    </row>
    <row r="39" spans="1:5" x14ac:dyDescent="0.2">
      <c r="A39" s="31" t="s">
        <v>66</v>
      </c>
      <c r="B39" s="37">
        <v>3309600.0000000005</v>
      </c>
      <c r="C39" s="37">
        <v>3309600.0000000005</v>
      </c>
    </row>
    <row r="40" spans="1:5" x14ac:dyDescent="0.2">
      <c r="A40" s="31" t="s">
        <v>22</v>
      </c>
      <c r="B40" s="37">
        <v>862179.44444444461</v>
      </c>
      <c r="C40" s="37">
        <v>938763</v>
      </c>
      <c r="D40" s="61"/>
      <c r="E40" s="61"/>
    </row>
    <row r="41" spans="1:5" x14ac:dyDescent="0.2">
      <c r="A41" s="31" t="s">
        <v>80</v>
      </c>
      <c r="B41" s="37">
        <v>276215.83333333331</v>
      </c>
      <c r="C41" s="37">
        <v>345269.79166666663</v>
      </c>
      <c r="D41" s="61"/>
      <c r="E41" s="61"/>
    </row>
    <row r="42" spans="1:5" x14ac:dyDescent="0.2">
      <c r="A42" s="31" t="s">
        <v>32</v>
      </c>
      <c r="B42" s="37">
        <v>266415</v>
      </c>
      <c r="C42" s="37">
        <v>333018.75</v>
      </c>
      <c r="D42" s="61"/>
      <c r="E42" s="61"/>
    </row>
    <row r="43" spans="1:5" x14ac:dyDescent="0.2">
      <c r="A43" s="32" t="s">
        <v>41</v>
      </c>
      <c r="B43" s="42">
        <f>SUM(B28:B42)</f>
        <v>13617404.722222224</v>
      </c>
      <c r="C43" s="42">
        <f>SUM(C28:C42)</f>
        <v>16010039.375</v>
      </c>
      <c r="D43" s="62"/>
      <c r="E43" s="62"/>
    </row>
  </sheetData>
  <mergeCells count="2">
    <mergeCell ref="C3:F3"/>
    <mergeCell ref="G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1941-2340-7A41-8D60-A62001749BD3}">
  <sheetPr>
    <tabColor theme="9"/>
  </sheetPr>
  <dimension ref="A3:M36"/>
  <sheetViews>
    <sheetView zoomScale="110" zoomScaleNormal="110" workbookViewId="0">
      <selection activeCell="H36" sqref="H36"/>
    </sheetView>
  </sheetViews>
  <sheetFormatPr baseColWidth="10" defaultColWidth="9.1640625" defaultRowHeight="15" x14ac:dyDescent="0.2"/>
  <cols>
    <col min="1" max="1" width="62.6640625" style="50" customWidth="1"/>
    <col min="2" max="2" width="13.1640625" style="50" customWidth="1"/>
    <col min="3" max="3" width="13" style="56" customWidth="1"/>
    <col min="4" max="5" width="13.5" style="56" customWidth="1"/>
    <col min="6" max="6" width="13.5" style="50" bestFit="1" customWidth="1"/>
    <col min="7" max="9" width="13.5" style="50" customWidth="1"/>
    <col min="10" max="10" width="12.5" style="50" bestFit="1" customWidth="1"/>
    <col min="11" max="11" width="12.5" style="50" customWidth="1"/>
    <col min="12" max="12" width="13.5" style="50" customWidth="1"/>
    <col min="13" max="13" width="12.1640625" style="56" bestFit="1" customWidth="1"/>
    <col min="14" max="18" width="9.1640625" style="50" customWidth="1"/>
    <col min="19" max="16384" width="9.1640625" style="50"/>
  </cols>
  <sheetData>
    <row r="3" spans="1:13" x14ac:dyDescent="0.2">
      <c r="A3" s="28" t="s">
        <v>34</v>
      </c>
      <c r="B3" s="33" t="s">
        <v>67</v>
      </c>
      <c r="C3" s="146" t="s">
        <v>46</v>
      </c>
      <c r="D3" s="148"/>
      <c r="E3" s="148"/>
      <c r="F3" s="147"/>
      <c r="G3" s="149" t="s">
        <v>47</v>
      </c>
      <c r="H3" s="151"/>
      <c r="I3" s="151"/>
      <c r="J3" s="150"/>
      <c r="K3" s="114" t="s">
        <v>140</v>
      </c>
      <c r="L3" s="55" t="s">
        <v>35</v>
      </c>
    </row>
    <row r="4" spans="1:13" ht="16" x14ac:dyDescent="0.2">
      <c r="A4" s="29" t="s">
        <v>36</v>
      </c>
      <c r="B4" s="33"/>
      <c r="C4" s="57" t="s">
        <v>43</v>
      </c>
      <c r="D4" s="57" t="s">
        <v>44</v>
      </c>
      <c r="E4" s="35" t="s">
        <v>7</v>
      </c>
      <c r="F4" s="35" t="s">
        <v>58</v>
      </c>
      <c r="G4" s="115" t="s">
        <v>24</v>
      </c>
      <c r="H4" s="116" t="s">
        <v>141</v>
      </c>
      <c r="I4" s="116" t="s">
        <v>142</v>
      </c>
      <c r="J4" s="116" t="s">
        <v>44</v>
      </c>
      <c r="K4" s="117" t="s">
        <v>43</v>
      </c>
      <c r="L4" s="36" t="s">
        <v>45</v>
      </c>
      <c r="M4" s="56" t="s">
        <v>77</v>
      </c>
    </row>
    <row r="5" spans="1:13" x14ac:dyDescent="0.2">
      <c r="A5" s="59" t="s">
        <v>143</v>
      </c>
      <c r="B5" s="51">
        <v>647637</v>
      </c>
      <c r="C5" s="58">
        <v>647637</v>
      </c>
      <c r="D5" s="37"/>
      <c r="E5" s="37"/>
      <c r="F5" s="37"/>
      <c r="G5" s="118"/>
      <c r="H5" s="118"/>
      <c r="I5" s="118"/>
      <c r="J5" s="118"/>
      <c r="K5" s="119"/>
      <c r="L5" s="39">
        <f>B5-C5-J5</f>
        <v>0</v>
      </c>
      <c r="M5" s="56">
        <f t="shared" ref="M5:M22" si="0">B5/24</f>
        <v>26984.875</v>
      </c>
    </row>
    <row r="6" spans="1:13" x14ac:dyDescent="0.2">
      <c r="A6" s="31" t="s">
        <v>51</v>
      </c>
      <c r="B6" s="51">
        <v>1500000</v>
      </c>
      <c r="C6" s="58">
        <v>1000000</v>
      </c>
      <c r="D6" s="58"/>
      <c r="E6" s="37"/>
      <c r="F6" s="37"/>
      <c r="G6" s="118"/>
      <c r="H6" s="118">
        <v>500000</v>
      </c>
      <c r="I6" s="118"/>
      <c r="J6" s="118"/>
      <c r="K6" s="119"/>
      <c r="L6" s="39">
        <f>B6-C6-H6</f>
        <v>0</v>
      </c>
      <c r="M6" s="56">
        <f t="shared" si="0"/>
        <v>62500</v>
      </c>
    </row>
    <row r="7" spans="1:13" x14ac:dyDescent="0.2">
      <c r="A7" s="59" t="s">
        <v>50</v>
      </c>
      <c r="B7" s="51">
        <v>1205866.666666667</v>
      </c>
      <c r="C7" s="58">
        <v>1000000</v>
      </c>
      <c r="D7" s="58"/>
      <c r="E7" s="37"/>
      <c r="F7" s="37"/>
      <c r="G7" s="118"/>
      <c r="H7" s="118">
        <v>205867</v>
      </c>
      <c r="I7" s="118"/>
      <c r="J7" s="118"/>
      <c r="K7" s="119"/>
      <c r="L7" s="39">
        <f>B7-C7-H7</f>
        <v>-0.33333333302289248</v>
      </c>
      <c r="M7" s="56">
        <f t="shared" si="0"/>
        <v>50244.44444444446</v>
      </c>
    </row>
    <row r="8" spans="1:13" x14ac:dyDescent="0.2">
      <c r="A8" s="31" t="s">
        <v>52</v>
      </c>
      <c r="B8" s="51">
        <v>6396000</v>
      </c>
      <c r="C8" s="58"/>
      <c r="D8" s="58">
        <v>3198000</v>
      </c>
      <c r="E8" s="37"/>
      <c r="F8" s="37"/>
      <c r="G8" s="118">
        <v>2000000</v>
      </c>
      <c r="H8" s="118"/>
      <c r="I8" s="118"/>
      <c r="J8" s="118"/>
      <c r="K8" s="119"/>
      <c r="L8" s="39">
        <f>B8-D8-G8</f>
        <v>1198000</v>
      </c>
      <c r="M8" s="56">
        <f t="shared" si="0"/>
        <v>266500</v>
      </c>
    </row>
    <row r="9" spans="1:13" x14ac:dyDescent="0.2">
      <c r="A9" s="59" t="s">
        <v>53</v>
      </c>
      <c r="B9" s="51">
        <v>7752000.0000000009</v>
      </c>
      <c r="C9" s="58"/>
      <c r="D9" s="58">
        <v>2791122</v>
      </c>
      <c r="E9" s="37"/>
      <c r="F9" s="37"/>
      <c r="G9" s="118">
        <v>2500000</v>
      </c>
      <c r="H9" s="118"/>
      <c r="I9" s="118"/>
      <c r="J9" s="118"/>
      <c r="K9" s="119"/>
      <c r="L9" s="39">
        <f>B9-D9-G9</f>
        <v>2460878.0000000009</v>
      </c>
      <c r="M9" s="56">
        <f t="shared" si="0"/>
        <v>323000.00000000006</v>
      </c>
    </row>
    <row r="10" spans="1:13" x14ac:dyDescent="0.2">
      <c r="A10" s="31" t="s">
        <v>54</v>
      </c>
      <c r="B10" s="51">
        <v>6376500</v>
      </c>
      <c r="C10" s="37">
        <v>2200759</v>
      </c>
      <c r="D10" s="37"/>
      <c r="E10" s="37"/>
      <c r="F10" s="37"/>
      <c r="G10" s="118"/>
      <c r="H10" s="118"/>
      <c r="I10" s="118">
        <v>4175741</v>
      </c>
      <c r="J10" s="118"/>
      <c r="K10" s="119"/>
      <c r="L10" s="39">
        <f>B10-C10-I10</f>
        <v>0</v>
      </c>
      <c r="M10" s="56">
        <f t="shared" si="0"/>
        <v>265687.5</v>
      </c>
    </row>
    <row r="11" spans="1:13" x14ac:dyDescent="0.2">
      <c r="A11" s="59" t="s">
        <v>55</v>
      </c>
      <c r="B11" s="51">
        <v>12790800.000000002</v>
      </c>
      <c r="C11" s="37"/>
      <c r="D11" s="37"/>
      <c r="E11" s="58">
        <v>8000000</v>
      </c>
      <c r="F11" s="37"/>
      <c r="G11" s="118"/>
      <c r="H11" s="118"/>
      <c r="I11" s="118"/>
      <c r="J11" s="118"/>
      <c r="K11" s="119"/>
      <c r="L11" s="39">
        <f>B11-E11</f>
        <v>4790800.0000000019</v>
      </c>
      <c r="M11" s="56">
        <f t="shared" si="0"/>
        <v>532950.00000000012</v>
      </c>
    </row>
    <row r="12" spans="1:13" x14ac:dyDescent="0.2">
      <c r="A12" s="31" t="s">
        <v>68</v>
      </c>
      <c r="B12" s="51">
        <v>900000</v>
      </c>
      <c r="C12" s="37"/>
      <c r="D12" s="37"/>
      <c r="E12" s="37"/>
      <c r="F12" s="37"/>
      <c r="G12" s="118"/>
      <c r="H12" s="118"/>
      <c r="I12" s="118"/>
      <c r="J12" s="118">
        <v>900000</v>
      </c>
      <c r="K12" s="119"/>
      <c r="L12" s="39">
        <f>B12-J12</f>
        <v>0</v>
      </c>
      <c r="M12" s="56">
        <f t="shared" si="0"/>
        <v>37500</v>
      </c>
    </row>
    <row r="13" spans="1:13" x14ac:dyDescent="0.2">
      <c r="A13" s="31" t="s">
        <v>78</v>
      </c>
      <c r="B13" s="51">
        <v>5200000</v>
      </c>
      <c r="C13" s="37">
        <v>1678901</v>
      </c>
      <c r="D13" s="37"/>
      <c r="E13" s="37"/>
      <c r="F13" s="37"/>
      <c r="G13" s="118">
        <v>1198000</v>
      </c>
      <c r="H13" s="118"/>
      <c r="I13" s="118"/>
      <c r="J13" s="118">
        <v>72117</v>
      </c>
      <c r="K13" s="119"/>
      <c r="L13" s="39">
        <f>B13-C13-G13-J13</f>
        <v>2250982</v>
      </c>
      <c r="M13" s="56">
        <f t="shared" si="0"/>
        <v>216666.66666666666</v>
      </c>
    </row>
    <row r="14" spans="1:13" x14ac:dyDescent="0.2">
      <c r="A14" s="31" t="s">
        <v>79</v>
      </c>
      <c r="B14" s="51">
        <v>7200000</v>
      </c>
      <c r="C14" s="37"/>
      <c r="D14" s="37"/>
      <c r="E14" s="37"/>
      <c r="F14" s="37"/>
      <c r="G14" s="118"/>
      <c r="H14" s="118">
        <v>2794133</v>
      </c>
      <c r="I14" s="118">
        <v>2724259</v>
      </c>
      <c r="J14" s="118"/>
      <c r="K14" s="119"/>
      <c r="L14" s="39">
        <f>B14-H14-I14</f>
        <v>1681608</v>
      </c>
      <c r="M14" s="56">
        <f t="shared" si="0"/>
        <v>300000</v>
      </c>
    </row>
    <row r="15" spans="1:13" x14ac:dyDescent="0.2">
      <c r="A15" s="31" t="s">
        <v>37</v>
      </c>
      <c r="B15" s="51">
        <v>4096800.0000000005</v>
      </c>
      <c r="C15" s="37"/>
      <c r="D15" s="37"/>
      <c r="E15" s="37"/>
      <c r="F15" s="37">
        <v>853500.00000000012</v>
      </c>
      <c r="G15" s="118"/>
      <c r="H15" s="118"/>
      <c r="I15" s="118"/>
      <c r="J15" s="118"/>
      <c r="K15" s="119"/>
      <c r="L15" s="39">
        <f>B15-F15</f>
        <v>3243300.0000000005</v>
      </c>
      <c r="M15" s="56">
        <f t="shared" si="0"/>
        <v>170700.00000000003</v>
      </c>
    </row>
    <row r="16" spans="1:13" x14ac:dyDescent="0.2">
      <c r="A16" s="31" t="s">
        <v>38</v>
      </c>
      <c r="B16" s="51">
        <v>3220800</v>
      </c>
      <c r="C16" s="37"/>
      <c r="D16" s="37"/>
      <c r="E16" s="37"/>
      <c r="F16" s="37">
        <v>3220800</v>
      </c>
      <c r="G16" s="118"/>
      <c r="H16" s="118"/>
      <c r="I16" s="118"/>
      <c r="J16" s="118"/>
      <c r="K16" s="119"/>
      <c r="L16" s="39">
        <f>B16-F16</f>
        <v>0</v>
      </c>
      <c r="M16" s="56">
        <f t="shared" si="0"/>
        <v>134200</v>
      </c>
    </row>
    <row r="17" spans="1:13" x14ac:dyDescent="0.2">
      <c r="A17" s="31" t="s">
        <v>39</v>
      </c>
      <c r="B17" s="51">
        <v>1620000</v>
      </c>
      <c r="C17" s="37"/>
      <c r="D17" s="37"/>
      <c r="E17" s="37"/>
      <c r="F17" s="37">
        <v>598333</v>
      </c>
      <c r="G17" s="118"/>
      <c r="H17" s="118"/>
      <c r="I17" s="118"/>
      <c r="J17" s="118"/>
      <c r="K17" s="119"/>
      <c r="L17" s="39">
        <f>B17-F17</f>
        <v>1021667</v>
      </c>
      <c r="M17" s="56">
        <f t="shared" si="0"/>
        <v>67500</v>
      </c>
    </row>
    <row r="18" spans="1:13" x14ac:dyDescent="0.2">
      <c r="A18" s="31" t="s">
        <v>48</v>
      </c>
      <c r="B18" s="51">
        <v>560000</v>
      </c>
      <c r="C18" s="37"/>
      <c r="D18" s="60">
        <v>373333</v>
      </c>
      <c r="E18" s="37"/>
      <c r="F18" s="37">
        <v>186667</v>
      </c>
      <c r="G18" s="118"/>
      <c r="H18" s="118"/>
      <c r="I18" s="118"/>
      <c r="J18" s="118"/>
      <c r="K18" s="119"/>
      <c r="L18" s="39">
        <f>B18-D18-F18-G18</f>
        <v>0</v>
      </c>
      <c r="M18" s="56">
        <f t="shared" si="0"/>
        <v>23333.333333333332</v>
      </c>
    </row>
    <row r="19" spans="1:13" x14ac:dyDescent="0.2">
      <c r="A19" s="31" t="s">
        <v>40</v>
      </c>
      <c r="B19" s="51">
        <v>1300000</v>
      </c>
      <c r="C19" s="37"/>
      <c r="D19" s="37">
        <v>1022224</v>
      </c>
      <c r="E19" s="37"/>
      <c r="F19" s="37"/>
      <c r="G19" s="118"/>
      <c r="H19" s="118"/>
      <c r="I19" s="118"/>
      <c r="J19" s="118"/>
      <c r="K19" s="119"/>
      <c r="L19" s="39">
        <f>B19-D19</f>
        <v>277776</v>
      </c>
      <c r="M19" s="56">
        <f t="shared" si="0"/>
        <v>54166.666666666664</v>
      </c>
    </row>
    <row r="20" spans="1:13" x14ac:dyDescent="0.2">
      <c r="A20" s="31" t="s">
        <v>22</v>
      </c>
      <c r="B20" s="51">
        <v>5164196.6666666679</v>
      </c>
      <c r="C20" s="37"/>
      <c r="D20" s="37">
        <v>4234314</v>
      </c>
      <c r="E20" s="37"/>
      <c r="F20" s="37"/>
      <c r="G20" s="118">
        <v>102000</v>
      </c>
      <c r="H20" s="118"/>
      <c r="I20" s="118"/>
      <c r="J20" s="118">
        <v>827883</v>
      </c>
      <c r="K20" s="119"/>
      <c r="L20" s="39">
        <f>B20-D20-G20-J20</f>
        <v>-0.3333333320915699</v>
      </c>
      <c r="M20" s="56">
        <f t="shared" si="0"/>
        <v>215174.86111111115</v>
      </c>
    </row>
    <row r="21" spans="1:13" x14ac:dyDescent="0.2">
      <c r="A21" s="31" t="s">
        <v>80</v>
      </c>
      <c r="B21" s="51">
        <v>1657295</v>
      </c>
      <c r="C21" s="37"/>
      <c r="D21" s="37"/>
      <c r="E21" s="37"/>
      <c r="F21" s="37">
        <v>345269.79166666663</v>
      </c>
      <c r="G21" s="118"/>
      <c r="H21" s="118"/>
      <c r="I21" s="118"/>
      <c r="J21" s="118"/>
      <c r="K21" s="119"/>
      <c r="L21" s="39">
        <f>B21-F21</f>
        <v>1312025.2083333335</v>
      </c>
      <c r="M21" s="56">
        <f t="shared" si="0"/>
        <v>69053.958333333328</v>
      </c>
    </row>
    <row r="22" spans="1:13" x14ac:dyDescent="0.2">
      <c r="A22" s="31" t="s">
        <v>32</v>
      </c>
      <c r="B22" s="51">
        <v>1598490</v>
      </c>
      <c r="C22" s="37"/>
      <c r="D22" s="37"/>
      <c r="E22" s="37"/>
      <c r="F22" s="37">
        <v>356672</v>
      </c>
      <c r="G22" s="118"/>
      <c r="H22" s="118"/>
      <c r="I22" s="118"/>
      <c r="J22" s="118"/>
      <c r="K22" s="119"/>
      <c r="L22" s="39">
        <f>B22-F22</f>
        <v>1241818</v>
      </c>
      <c r="M22" s="56">
        <f t="shared" si="0"/>
        <v>66603.75</v>
      </c>
    </row>
    <row r="23" spans="1:13" x14ac:dyDescent="0.2">
      <c r="A23" s="31" t="s">
        <v>144</v>
      </c>
      <c r="B23" s="51">
        <v>408851</v>
      </c>
      <c r="C23" s="37"/>
      <c r="D23" s="37"/>
      <c r="E23" s="37"/>
      <c r="F23" s="37">
        <v>100000</v>
      </c>
      <c r="G23" s="118"/>
      <c r="H23" s="118"/>
      <c r="I23" s="118"/>
      <c r="J23" s="118"/>
      <c r="K23" s="119">
        <v>308851</v>
      </c>
      <c r="L23" s="39">
        <f>B23-F23-K23</f>
        <v>0</v>
      </c>
    </row>
    <row r="24" spans="1:13" x14ac:dyDescent="0.2">
      <c r="A24" s="32" t="s">
        <v>41</v>
      </c>
      <c r="B24" s="51">
        <f>SUM(B5:B23)</f>
        <v>69595236.333333343</v>
      </c>
      <c r="C24" s="42">
        <f t="shared" ref="C24:L24" si="1">SUM(C5:C22)</f>
        <v>6527297</v>
      </c>
      <c r="D24" s="42">
        <f t="shared" si="1"/>
        <v>11618993</v>
      </c>
      <c r="E24" s="42">
        <f>SUM(E5:E23)</f>
        <v>8000000</v>
      </c>
      <c r="F24" s="42">
        <f>SUM(F5:F23)</f>
        <v>5661241.791666667</v>
      </c>
      <c r="G24" s="42">
        <f t="shared" ref="G24:J24" si="2">SUM(G5:G23)</f>
        <v>5800000</v>
      </c>
      <c r="H24" s="42">
        <f t="shared" si="2"/>
        <v>3500000</v>
      </c>
      <c r="I24" s="42">
        <f t="shared" si="2"/>
        <v>6900000</v>
      </c>
      <c r="J24" s="42">
        <f t="shared" si="2"/>
        <v>1800000</v>
      </c>
      <c r="K24" s="120">
        <f t="shared" ref="K24" si="3">SUM(K5:K23)</f>
        <v>308851</v>
      </c>
      <c r="L24" s="42">
        <f t="shared" si="1"/>
        <v>19478853.541666672</v>
      </c>
    </row>
    <row r="25" spans="1:13" x14ac:dyDescent="0.2">
      <c r="C25" s="56">
        <v>6527297</v>
      </c>
      <c r="D25" s="56">
        <v>11618993</v>
      </c>
      <c r="G25" s="56">
        <v>5800000</v>
      </c>
      <c r="H25" s="56">
        <v>3500000</v>
      </c>
      <c r="I25" s="56">
        <v>6900000</v>
      </c>
      <c r="J25" s="56">
        <v>1800000</v>
      </c>
    </row>
    <row r="27" spans="1:13" x14ac:dyDescent="0.2">
      <c r="A27" s="48" t="s">
        <v>57</v>
      </c>
      <c r="B27" s="51" t="s">
        <v>145</v>
      </c>
      <c r="D27" s="45"/>
      <c r="E27" s="45"/>
      <c r="G27" s="62"/>
      <c r="H27" s="62"/>
      <c r="I27" s="62"/>
      <c r="J27" s="62"/>
    </row>
    <row r="28" spans="1:13" ht="16" x14ac:dyDescent="0.2">
      <c r="A28" s="29" t="s">
        <v>36</v>
      </c>
      <c r="B28" s="57" t="s">
        <v>58</v>
      </c>
      <c r="D28" s="45"/>
      <c r="E28" s="45"/>
    </row>
    <row r="29" spans="1:13" x14ac:dyDescent="0.2">
      <c r="A29" s="31" t="s">
        <v>39</v>
      </c>
      <c r="B29" s="37">
        <v>598333</v>
      </c>
    </row>
    <row r="30" spans="1:13" x14ac:dyDescent="0.2">
      <c r="A30" s="31" t="s">
        <v>48</v>
      </c>
      <c r="B30" s="37">
        <v>186667</v>
      </c>
    </row>
    <row r="31" spans="1:13" x14ac:dyDescent="0.2">
      <c r="A31" s="31" t="s">
        <v>37</v>
      </c>
      <c r="B31" s="37">
        <v>853500.00000000012</v>
      </c>
    </row>
    <row r="32" spans="1:13" x14ac:dyDescent="0.2">
      <c r="A32" s="31" t="s">
        <v>66</v>
      </c>
      <c r="B32" s="37">
        <v>3220800</v>
      </c>
    </row>
    <row r="33" spans="1:5" x14ac:dyDescent="0.2">
      <c r="A33" s="31" t="s">
        <v>80</v>
      </c>
      <c r="B33" s="37">
        <v>345269.79166666663</v>
      </c>
      <c r="C33" s="50"/>
      <c r="D33" s="61"/>
      <c r="E33" s="61"/>
    </row>
    <row r="34" spans="1:5" x14ac:dyDescent="0.2">
      <c r="A34" s="31" t="s">
        <v>32</v>
      </c>
      <c r="B34" s="37">
        <v>356672</v>
      </c>
      <c r="D34" s="61"/>
      <c r="E34" s="61"/>
    </row>
    <row r="35" spans="1:5" x14ac:dyDescent="0.2">
      <c r="A35" s="31" t="s">
        <v>144</v>
      </c>
      <c r="B35" s="37">
        <v>100000</v>
      </c>
      <c r="D35" s="61"/>
      <c r="E35" s="61"/>
    </row>
    <row r="36" spans="1:5" x14ac:dyDescent="0.2">
      <c r="A36" s="32" t="s">
        <v>41</v>
      </c>
      <c r="B36" s="42">
        <f>SUM(B29:B35)</f>
        <v>5661241.791666667</v>
      </c>
      <c r="D36" s="62"/>
      <c r="E36" s="62"/>
    </row>
  </sheetData>
  <mergeCells count="2">
    <mergeCell ref="C3:F3"/>
    <mergeCell ref="G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6C35-5CC5-EC4C-B6B8-DCA3AF6B762D}">
  <sheetPr>
    <tabColor theme="9"/>
  </sheetPr>
  <dimension ref="A3:M36"/>
  <sheetViews>
    <sheetView tabSelected="1" zoomScale="120" zoomScaleNormal="120" workbookViewId="0">
      <selection activeCell="E16" sqref="E16"/>
    </sheetView>
  </sheetViews>
  <sheetFormatPr baseColWidth="10" defaultColWidth="9.1640625" defaultRowHeight="15" x14ac:dyDescent="0.2"/>
  <cols>
    <col min="1" max="1" width="62.6640625" style="50" customWidth="1"/>
    <col min="2" max="2" width="13.1640625" style="50" customWidth="1"/>
    <col min="3" max="3" width="13" style="56" customWidth="1"/>
    <col min="4" max="5" width="13.5" style="56" customWidth="1"/>
    <col min="6" max="6" width="13.5" style="50" bestFit="1" customWidth="1"/>
    <col min="7" max="9" width="13.5" style="50" customWidth="1"/>
    <col min="10" max="10" width="12.5" style="50" bestFit="1" customWidth="1"/>
    <col min="11" max="11" width="12.5" style="50" customWidth="1"/>
    <col min="12" max="12" width="13.5" style="50" customWidth="1"/>
    <col min="13" max="13" width="12.1640625" style="56" bestFit="1" customWidth="1"/>
    <col min="14" max="18" width="9.1640625" style="50" customWidth="1"/>
    <col min="19" max="16384" width="9.1640625" style="50"/>
  </cols>
  <sheetData>
    <row r="3" spans="1:13" x14ac:dyDescent="0.2">
      <c r="A3" s="28" t="s">
        <v>34</v>
      </c>
      <c r="B3" s="33" t="s">
        <v>67</v>
      </c>
      <c r="C3" s="146" t="s">
        <v>46</v>
      </c>
      <c r="D3" s="148"/>
      <c r="E3" s="148"/>
      <c r="F3" s="147"/>
      <c r="G3" s="149" t="s">
        <v>47</v>
      </c>
      <c r="H3" s="151"/>
      <c r="I3" s="151"/>
      <c r="J3" s="150"/>
      <c r="K3" s="114" t="s">
        <v>140</v>
      </c>
      <c r="L3" s="55" t="s">
        <v>35</v>
      </c>
    </row>
    <row r="4" spans="1:13" ht="16" x14ac:dyDescent="0.2">
      <c r="A4" s="29" t="s">
        <v>36</v>
      </c>
      <c r="B4" s="33"/>
      <c r="C4" s="57" t="s">
        <v>43</v>
      </c>
      <c r="D4" s="57" t="s">
        <v>44</v>
      </c>
      <c r="E4" s="35" t="s">
        <v>7</v>
      </c>
      <c r="F4" s="35" t="s">
        <v>58</v>
      </c>
      <c r="G4" s="115" t="s">
        <v>24</v>
      </c>
      <c r="H4" s="116" t="s">
        <v>141</v>
      </c>
      <c r="I4" s="116" t="s">
        <v>142</v>
      </c>
      <c r="J4" s="116" t="s">
        <v>44</v>
      </c>
      <c r="K4" s="117" t="s">
        <v>43</v>
      </c>
      <c r="L4" s="36" t="s">
        <v>45</v>
      </c>
      <c r="M4" s="56" t="s">
        <v>77</v>
      </c>
    </row>
    <row r="5" spans="1:13" x14ac:dyDescent="0.2">
      <c r="A5" s="31" t="s">
        <v>143</v>
      </c>
      <c r="B5" s="51">
        <v>647637</v>
      </c>
      <c r="C5" s="58">
        <v>647637</v>
      </c>
      <c r="D5" s="37"/>
      <c r="E5" s="37"/>
      <c r="F5" s="37"/>
      <c r="G5" s="118"/>
      <c r="H5" s="118"/>
      <c r="I5" s="118"/>
      <c r="J5" s="118"/>
      <c r="K5" s="119"/>
      <c r="L5" s="39">
        <v>0</v>
      </c>
      <c r="M5" s="56">
        <v>26984.875</v>
      </c>
    </row>
    <row r="6" spans="1:13" x14ac:dyDescent="0.2">
      <c r="A6" s="125" t="s">
        <v>147</v>
      </c>
      <c r="B6" s="51">
        <v>1500000</v>
      </c>
      <c r="C6" s="37"/>
      <c r="D6" s="37"/>
      <c r="E6" s="37"/>
      <c r="F6" s="37"/>
      <c r="G6" s="118"/>
      <c r="H6" s="118"/>
      <c r="I6" s="118"/>
      <c r="J6" s="118">
        <v>1335058</v>
      </c>
      <c r="K6" s="119"/>
      <c r="L6" s="39">
        <f>B6-J6</f>
        <v>164942</v>
      </c>
      <c r="M6" s="56">
        <v>62500</v>
      </c>
    </row>
    <row r="7" spans="1:13" x14ac:dyDescent="0.2">
      <c r="A7" s="126" t="s">
        <v>50</v>
      </c>
      <c r="B7" s="51">
        <v>1205866.666666667</v>
      </c>
      <c r="C7" s="37">
        <v>1205867</v>
      </c>
      <c r="D7" s="37"/>
      <c r="E7" s="37"/>
      <c r="F7" s="37"/>
      <c r="G7" s="118"/>
      <c r="H7" s="118"/>
      <c r="I7" s="118"/>
      <c r="J7" s="118"/>
      <c r="K7" s="119"/>
      <c r="L7" s="39">
        <f>B7-C7</f>
        <v>-0.33333333302289248</v>
      </c>
      <c r="M7" s="56">
        <v>50244.44444444446</v>
      </c>
    </row>
    <row r="8" spans="1:13" x14ac:dyDescent="0.2">
      <c r="A8" s="125" t="s">
        <v>52</v>
      </c>
      <c r="B8" s="51">
        <v>6396000</v>
      </c>
      <c r="C8" s="37"/>
      <c r="D8" s="37"/>
      <c r="E8" s="37"/>
      <c r="F8" s="37"/>
      <c r="G8" s="118">
        <v>4435059</v>
      </c>
      <c r="H8" s="118"/>
      <c r="I8" s="118"/>
      <c r="J8" s="118"/>
      <c r="K8" s="119"/>
      <c r="L8" s="39">
        <f>B8-G8</f>
        <v>1960941</v>
      </c>
      <c r="M8" s="56">
        <v>266500</v>
      </c>
    </row>
    <row r="9" spans="1:13" x14ac:dyDescent="0.2">
      <c r="A9" s="126" t="s">
        <v>53</v>
      </c>
      <c r="B9" s="51">
        <v>7752000.0000000009</v>
      </c>
      <c r="C9" s="37"/>
      <c r="D9" s="37">
        <v>4683554</v>
      </c>
      <c r="E9" s="37"/>
      <c r="F9" s="37"/>
      <c r="G9" s="118"/>
      <c r="H9" s="118"/>
      <c r="I9" s="118"/>
      <c r="J9" s="118"/>
      <c r="K9" s="119"/>
      <c r="L9" s="39">
        <f>B9-D9</f>
        <v>3068446.0000000009</v>
      </c>
      <c r="M9" s="56">
        <v>323000.00000000006</v>
      </c>
    </row>
    <row r="10" spans="1:13" x14ac:dyDescent="0.2">
      <c r="A10" s="125" t="s">
        <v>54</v>
      </c>
      <c r="B10" s="51">
        <v>6376500</v>
      </c>
      <c r="C10" s="37"/>
      <c r="D10" s="37"/>
      <c r="E10" s="37"/>
      <c r="F10" s="37"/>
      <c r="G10" s="118"/>
      <c r="H10" s="118">
        <v>705867</v>
      </c>
      <c r="I10" s="118">
        <v>4175741</v>
      </c>
      <c r="J10" s="118"/>
      <c r="K10" s="119"/>
      <c r="L10" s="39">
        <f>B10-H10-I10</f>
        <v>1494892</v>
      </c>
      <c r="M10" s="56">
        <v>265687.5</v>
      </c>
    </row>
    <row r="11" spans="1:13" x14ac:dyDescent="0.2">
      <c r="A11" s="126" t="s">
        <v>55</v>
      </c>
      <c r="B11" s="51">
        <v>12790800.000000002</v>
      </c>
      <c r="C11" s="37">
        <v>4673793</v>
      </c>
      <c r="D11" s="37"/>
      <c r="E11" s="58">
        <v>8000000</v>
      </c>
      <c r="F11" s="37"/>
      <c r="G11" s="118"/>
      <c r="H11" s="118"/>
      <c r="I11" s="118"/>
      <c r="J11" s="118"/>
      <c r="K11" s="119"/>
      <c r="L11" s="39">
        <f>B11-C11-E11</f>
        <v>117007.00000000186</v>
      </c>
      <c r="M11" s="56">
        <v>532950.00000000012</v>
      </c>
    </row>
    <row r="12" spans="1:13" x14ac:dyDescent="0.2">
      <c r="A12" s="127" t="s">
        <v>148</v>
      </c>
      <c r="B12" s="128">
        <v>900000</v>
      </c>
      <c r="C12" s="129"/>
      <c r="D12" s="129"/>
      <c r="E12" s="129"/>
      <c r="F12" s="129"/>
      <c r="G12" s="129">
        <v>900000</v>
      </c>
      <c r="H12" s="129"/>
      <c r="I12" s="129"/>
      <c r="J12" s="129"/>
      <c r="K12" s="129"/>
      <c r="L12" s="39">
        <f>B12-G12</f>
        <v>0</v>
      </c>
      <c r="M12" s="56">
        <v>37500</v>
      </c>
    </row>
    <row r="13" spans="1:13" x14ac:dyDescent="0.2">
      <c r="A13" s="31" t="s">
        <v>78</v>
      </c>
      <c r="B13" s="51">
        <v>5200000</v>
      </c>
      <c r="C13" s="37"/>
      <c r="D13" s="37"/>
      <c r="E13" s="37"/>
      <c r="F13" s="37"/>
      <c r="G13" s="118"/>
      <c r="H13" s="159">
        <v>2794133</v>
      </c>
      <c r="I13" s="159">
        <v>2405867</v>
      </c>
      <c r="J13" s="118"/>
      <c r="K13" s="119"/>
      <c r="L13" s="39">
        <f>B13-H13-I13</f>
        <v>0</v>
      </c>
      <c r="M13" s="56">
        <v>216666.66666666666</v>
      </c>
    </row>
    <row r="14" spans="1:13" x14ac:dyDescent="0.2">
      <c r="A14" s="31" t="s">
        <v>79</v>
      </c>
      <c r="B14" s="51">
        <v>7200000</v>
      </c>
      <c r="C14" s="37"/>
      <c r="D14" s="159">
        <v>1678901</v>
      </c>
      <c r="E14" s="37"/>
      <c r="F14" s="37"/>
      <c r="G14" s="118"/>
      <c r="H14" s="118"/>
      <c r="I14" s="118"/>
      <c r="J14" s="118"/>
      <c r="K14" s="119"/>
      <c r="L14" s="39">
        <f>B14-D14</f>
        <v>5521099</v>
      </c>
      <c r="M14" s="56">
        <v>300000</v>
      </c>
    </row>
    <row r="15" spans="1:13" x14ac:dyDescent="0.2">
      <c r="A15" s="130" t="s">
        <v>37</v>
      </c>
      <c r="B15" s="131">
        <v>4096800.0000000005</v>
      </c>
      <c r="C15" s="132"/>
      <c r="D15" s="132"/>
      <c r="E15" s="132"/>
      <c r="F15" s="132">
        <v>853500.00000000012</v>
      </c>
      <c r="G15" s="132"/>
      <c r="H15" s="132"/>
      <c r="I15" s="132"/>
      <c r="J15" s="132"/>
      <c r="K15" s="132"/>
      <c r="L15" s="132">
        <f>B15-F15</f>
        <v>3243300.0000000005</v>
      </c>
      <c r="M15" s="56">
        <v>170700.00000000003</v>
      </c>
    </row>
    <row r="16" spans="1:13" x14ac:dyDescent="0.2">
      <c r="A16" s="130" t="s">
        <v>38</v>
      </c>
      <c r="B16" s="131">
        <v>3220800</v>
      </c>
      <c r="C16" s="132"/>
      <c r="D16" s="132"/>
      <c r="E16" s="132"/>
      <c r="F16" s="132">
        <v>3220800</v>
      </c>
      <c r="G16" s="132"/>
      <c r="H16" s="132"/>
      <c r="I16" s="132"/>
      <c r="J16" s="132"/>
      <c r="K16" s="132"/>
      <c r="L16" s="132">
        <v>0</v>
      </c>
      <c r="M16" s="56">
        <v>134200</v>
      </c>
    </row>
    <row r="17" spans="1:13" x14ac:dyDescent="0.2">
      <c r="A17" s="31" t="s">
        <v>39</v>
      </c>
      <c r="B17" s="51">
        <v>1620000</v>
      </c>
      <c r="C17" s="37"/>
      <c r="D17" s="37"/>
      <c r="E17" s="37"/>
      <c r="F17" s="37">
        <v>598333</v>
      </c>
      <c r="G17" s="118"/>
      <c r="H17" s="118"/>
      <c r="I17" s="118"/>
      <c r="J17" s="118"/>
      <c r="K17" s="119"/>
      <c r="L17" s="39">
        <f>B17-F17</f>
        <v>1021667</v>
      </c>
      <c r="M17" s="56">
        <v>67500</v>
      </c>
    </row>
    <row r="18" spans="1:13" x14ac:dyDescent="0.2">
      <c r="A18" s="31" t="s">
        <v>48</v>
      </c>
      <c r="B18" s="51">
        <v>560000</v>
      </c>
      <c r="C18" s="37"/>
      <c r="D18" s="60"/>
      <c r="E18" s="37"/>
      <c r="F18" s="37">
        <v>186667</v>
      </c>
      <c r="G18" s="118"/>
      <c r="H18" s="118"/>
      <c r="I18" s="118"/>
      <c r="J18" s="118"/>
      <c r="K18" s="119"/>
      <c r="L18" s="39">
        <f>B18-F18</f>
        <v>373333</v>
      </c>
      <c r="M18" s="56">
        <v>23333.333333333332</v>
      </c>
    </row>
    <row r="19" spans="1:13" x14ac:dyDescent="0.2">
      <c r="A19" s="31" t="s">
        <v>40</v>
      </c>
      <c r="B19" s="51">
        <v>1022224</v>
      </c>
      <c r="C19" s="37"/>
      <c r="D19" s="37">
        <v>1022224</v>
      </c>
      <c r="E19" s="37"/>
      <c r="F19" s="37"/>
      <c r="G19" s="118"/>
      <c r="H19" s="118"/>
      <c r="I19" s="118"/>
      <c r="J19" s="118"/>
      <c r="K19" s="119"/>
      <c r="L19" s="39">
        <f>B19-D19</f>
        <v>0</v>
      </c>
      <c r="M19" s="56">
        <v>54166.666666666664</v>
      </c>
    </row>
    <row r="20" spans="1:13" x14ac:dyDescent="0.2">
      <c r="A20" s="31" t="s">
        <v>149</v>
      </c>
      <c r="B20" s="51">
        <v>5164196.6666666679</v>
      </c>
      <c r="C20" s="37"/>
      <c r="D20" s="37">
        <v>4234314</v>
      </c>
      <c r="E20" s="37"/>
      <c r="F20" s="37"/>
      <c r="G20" s="118">
        <v>464941</v>
      </c>
      <c r="H20" s="118"/>
      <c r="I20" s="118"/>
      <c r="J20" s="118">
        <v>464942</v>
      </c>
      <c r="K20" s="119"/>
      <c r="L20" s="39">
        <f>B20-D20-G20-J20</f>
        <v>-0.3333333320915699</v>
      </c>
      <c r="M20" s="56">
        <v>215174.86111111115</v>
      </c>
    </row>
    <row r="21" spans="1:13" x14ac:dyDescent="0.2">
      <c r="A21" s="31" t="s">
        <v>80</v>
      </c>
      <c r="B21" s="51">
        <v>1657295</v>
      </c>
      <c r="C21" s="37"/>
      <c r="D21" s="37"/>
      <c r="E21" s="37"/>
      <c r="F21" s="37">
        <v>345269.79166666663</v>
      </c>
      <c r="G21" s="118"/>
      <c r="H21" s="118"/>
      <c r="I21" s="118"/>
      <c r="J21" s="118"/>
      <c r="K21" s="119"/>
      <c r="L21" s="39">
        <f>B21-F21</f>
        <v>1312025.2083333335</v>
      </c>
      <c r="M21" s="56">
        <v>69053.958333333328</v>
      </c>
    </row>
    <row r="22" spans="1:13" x14ac:dyDescent="0.2">
      <c r="A22" s="31" t="s">
        <v>32</v>
      </c>
      <c r="B22" s="51">
        <v>1598490</v>
      </c>
      <c r="C22" s="37"/>
      <c r="D22" s="37"/>
      <c r="E22" s="37"/>
      <c r="F22" s="37">
        <v>356672</v>
      </c>
      <c r="G22" s="118"/>
      <c r="H22" s="118"/>
      <c r="I22" s="118"/>
      <c r="J22" s="118"/>
      <c r="K22" s="119"/>
      <c r="L22" s="39">
        <f>B22-F22</f>
        <v>1241818</v>
      </c>
      <c r="M22" s="56">
        <v>66603.75</v>
      </c>
    </row>
    <row r="23" spans="1:13" x14ac:dyDescent="0.2">
      <c r="A23" s="31" t="s">
        <v>144</v>
      </c>
      <c r="B23" s="51">
        <v>408851</v>
      </c>
      <c r="C23" s="37"/>
      <c r="D23" s="37"/>
      <c r="E23" s="37"/>
      <c r="F23" s="37">
        <v>100000</v>
      </c>
      <c r="G23" s="118"/>
      <c r="H23" s="118"/>
      <c r="I23" s="118"/>
      <c r="J23" s="118"/>
      <c r="K23" s="119">
        <v>308851</v>
      </c>
      <c r="L23" s="39">
        <v>0</v>
      </c>
    </row>
    <row r="24" spans="1:13" x14ac:dyDescent="0.2">
      <c r="A24" s="32" t="s">
        <v>41</v>
      </c>
      <c r="B24" s="51">
        <f>SUM(B5:B23)</f>
        <v>69317460.333333343</v>
      </c>
      <c r="C24" s="42">
        <f t="shared" ref="C24:D24" si="0">SUM(C5:C22)</f>
        <v>6527297</v>
      </c>
      <c r="D24" s="42">
        <f t="shared" si="0"/>
        <v>11618993</v>
      </c>
      <c r="E24" s="42">
        <f>SUM(E5:E23)</f>
        <v>8000000</v>
      </c>
      <c r="F24" s="42">
        <f>SUM(F5:F23)</f>
        <v>5661241.791666667</v>
      </c>
      <c r="G24" s="42">
        <f t="shared" ref="G24:K24" si="1">SUM(G5:G23)</f>
        <v>5800000</v>
      </c>
      <c r="H24" s="42">
        <f t="shared" si="1"/>
        <v>3500000</v>
      </c>
      <c r="I24" s="42">
        <f t="shared" si="1"/>
        <v>6581608</v>
      </c>
      <c r="J24" s="42">
        <f t="shared" si="1"/>
        <v>1800000</v>
      </c>
      <c r="K24" s="120">
        <f t="shared" si="1"/>
        <v>308851</v>
      </c>
      <c r="L24" s="42">
        <f>SUM(L5:L23)</f>
        <v>19519469.541666672</v>
      </c>
    </row>
    <row r="25" spans="1:13" x14ac:dyDescent="0.2">
      <c r="C25" s="56">
        <v>6527297</v>
      </c>
      <c r="D25" s="56">
        <v>11618993</v>
      </c>
      <c r="G25" s="56">
        <v>5800000</v>
      </c>
      <c r="H25" s="56">
        <v>3500000</v>
      </c>
      <c r="I25" s="56">
        <v>6900000</v>
      </c>
      <c r="J25" s="56">
        <v>1800000</v>
      </c>
    </row>
    <row r="27" spans="1:13" x14ac:dyDescent="0.2">
      <c r="A27" s="48" t="s">
        <v>57</v>
      </c>
      <c r="B27" s="51" t="s">
        <v>145</v>
      </c>
      <c r="C27" s="45"/>
      <c r="D27" s="45"/>
      <c r="E27" s="45"/>
      <c r="G27" s="62"/>
      <c r="H27" s="62"/>
      <c r="I27" s="62"/>
      <c r="J27" s="62"/>
    </row>
    <row r="28" spans="1:13" ht="16" x14ac:dyDescent="0.2">
      <c r="A28" s="29" t="s">
        <v>36</v>
      </c>
      <c r="B28" s="57" t="s">
        <v>58</v>
      </c>
      <c r="D28" s="45"/>
      <c r="E28" s="45"/>
    </row>
    <row r="29" spans="1:13" x14ac:dyDescent="0.2">
      <c r="A29" s="31" t="s">
        <v>39</v>
      </c>
      <c r="B29" s="37">
        <v>598333</v>
      </c>
    </row>
    <row r="30" spans="1:13" x14ac:dyDescent="0.2">
      <c r="A30" s="31" t="s">
        <v>48</v>
      </c>
      <c r="B30" s="37">
        <v>186667</v>
      </c>
      <c r="F30" s="123" t="s">
        <v>150</v>
      </c>
      <c r="G30" s="123"/>
    </row>
    <row r="31" spans="1:13" x14ac:dyDescent="0.2">
      <c r="A31" s="31" t="s">
        <v>37</v>
      </c>
      <c r="B31" s="37">
        <v>853500.00000000012</v>
      </c>
      <c r="F31" s="133" t="s">
        <v>151</v>
      </c>
      <c r="G31" s="133"/>
      <c r="H31" s="133"/>
    </row>
    <row r="32" spans="1:13" x14ac:dyDescent="0.2">
      <c r="A32" s="31" t="s">
        <v>66</v>
      </c>
      <c r="B32" s="37">
        <v>3220800</v>
      </c>
    </row>
    <row r="33" spans="1:5" x14ac:dyDescent="0.2">
      <c r="A33" s="31" t="s">
        <v>80</v>
      </c>
      <c r="B33" s="37">
        <v>345269.79166666663</v>
      </c>
      <c r="C33" s="50"/>
      <c r="D33" s="61"/>
      <c r="E33" s="61"/>
    </row>
    <row r="34" spans="1:5" x14ac:dyDescent="0.2">
      <c r="A34" s="31" t="s">
        <v>32</v>
      </c>
      <c r="B34" s="37">
        <v>356672</v>
      </c>
      <c r="D34" s="61"/>
      <c r="E34" s="61"/>
    </row>
    <row r="35" spans="1:5" x14ac:dyDescent="0.2">
      <c r="A35" s="31" t="s">
        <v>144</v>
      </c>
      <c r="B35" s="37">
        <v>100000</v>
      </c>
      <c r="D35" s="61"/>
      <c r="E35" s="61"/>
    </row>
    <row r="36" spans="1:5" x14ac:dyDescent="0.2">
      <c r="A36" s="32" t="s">
        <v>41</v>
      </c>
      <c r="B36" s="42">
        <f>SUM(B29:B35)</f>
        <v>5661241.791666667</v>
      </c>
      <c r="D36" s="62"/>
      <c r="E36" s="62"/>
    </row>
  </sheetData>
  <mergeCells count="2">
    <mergeCell ref="C3:F3"/>
    <mergeCell ref="G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3840-1483-6540-BA41-6EC0B9F336DA}">
  <sheetPr>
    <tabColor rgb="FFC00000"/>
  </sheetPr>
  <dimension ref="A1:L47"/>
  <sheetViews>
    <sheetView zoomScale="110" zoomScaleNormal="110" workbookViewId="0">
      <selection activeCell="L53" sqref="L53"/>
    </sheetView>
  </sheetViews>
  <sheetFormatPr baseColWidth="10" defaultColWidth="9.1640625" defaultRowHeight="14" x14ac:dyDescent="0.2"/>
  <cols>
    <col min="1" max="1" width="17.83203125" style="69" customWidth="1"/>
    <col min="2" max="2" width="56.33203125" style="85" customWidth="1"/>
    <col min="3" max="3" width="9" style="86" customWidth="1"/>
    <col min="4" max="4" width="13" style="86" hidden="1" customWidth="1"/>
    <col min="5" max="7" width="13.5" style="86" hidden="1" customWidth="1"/>
    <col min="8" max="9" width="12.6640625" style="86" hidden="1" customWidth="1"/>
    <col min="10" max="10" width="10.5" style="86" hidden="1" customWidth="1"/>
    <col min="11" max="11" width="8.33203125" style="86" bestFit="1" customWidth="1"/>
    <col min="12" max="12" width="8.1640625" style="86" customWidth="1"/>
    <col min="13" max="17" width="9.1640625" style="69" customWidth="1"/>
    <col min="18" max="16384" width="9.1640625" style="69"/>
  </cols>
  <sheetData>
    <row r="1" spans="1:12" ht="15" customHeight="1" x14ac:dyDescent="0.2">
      <c r="A1" s="157" t="s">
        <v>100</v>
      </c>
      <c r="B1" s="157"/>
      <c r="C1" s="152" t="s">
        <v>84</v>
      </c>
      <c r="D1" s="67" t="s">
        <v>85</v>
      </c>
      <c r="E1" s="158" t="s">
        <v>86</v>
      </c>
      <c r="F1" s="158"/>
      <c r="G1" s="158" t="s">
        <v>87</v>
      </c>
      <c r="H1" s="158"/>
      <c r="I1" s="68" t="s">
        <v>101</v>
      </c>
      <c r="J1" s="68" t="s">
        <v>35</v>
      </c>
      <c r="K1" s="152" t="s">
        <v>102</v>
      </c>
      <c r="L1" s="152" t="s">
        <v>77</v>
      </c>
    </row>
    <row r="2" spans="1:12" ht="15" x14ac:dyDescent="0.2">
      <c r="A2" s="70" t="s">
        <v>36</v>
      </c>
      <c r="B2" s="70" t="s">
        <v>103</v>
      </c>
      <c r="C2" s="152"/>
      <c r="D2" s="71" t="s">
        <v>58</v>
      </c>
      <c r="E2" s="72" t="s">
        <v>43</v>
      </c>
      <c r="F2" s="72" t="s">
        <v>44</v>
      </c>
      <c r="G2" s="73" t="s">
        <v>43</v>
      </c>
      <c r="H2" s="73" t="s">
        <v>44</v>
      </c>
      <c r="I2" s="74" t="s">
        <v>104</v>
      </c>
      <c r="J2" s="75" t="s">
        <v>45</v>
      </c>
      <c r="K2" s="152"/>
      <c r="L2" s="152"/>
    </row>
    <row r="3" spans="1:12" ht="30" x14ac:dyDescent="0.2">
      <c r="A3" s="76" t="s">
        <v>105</v>
      </c>
      <c r="B3" s="76" t="s">
        <v>106</v>
      </c>
      <c r="C3" s="68">
        <v>140000</v>
      </c>
      <c r="D3" s="77">
        <f>L3*5</f>
        <v>29166.666666666664</v>
      </c>
      <c r="E3" s="78"/>
      <c r="F3" s="78"/>
      <c r="G3" s="79"/>
      <c r="H3" s="79"/>
      <c r="I3" s="80"/>
      <c r="J3" s="81"/>
      <c r="K3" s="82">
        <f>C3/2</f>
        <v>70000</v>
      </c>
      <c r="L3" s="82">
        <f t="shared" ref="L3:L18" si="0">C3/24</f>
        <v>5833.333333333333</v>
      </c>
    </row>
    <row r="4" spans="1:12" ht="55.5" customHeight="1" x14ac:dyDescent="0.2">
      <c r="A4" s="76" t="s">
        <v>107</v>
      </c>
      <c r="B4" s="76" t="s">
        <v>108</v>
      </c>
      <c r="C4" s="68">
        <v>120000</v>
      </c>
      <c r="D4" s="77">
        <f t="shared" ref="D4:D17" si="1">L4*5</f>
        <v>25000</v>
      </c>
      <c r="E4" s="78"/>
      <c r="F4" s="78"/>
      <c r="G4" s="79"/>
      <c r="H4" s="79"/>
      <c r="I4" s="80"/>
      <c r="J4" s="81"/>
      <c r="K4" s="82">
        <f t="shared" ref="K4:K18" si="2">C4/2</f>
        <v>60000</v>
      </c>
      <c r="L4" s="82">
        <f t="shared" si="0"/>
        <v>5000</v>
      </c>
    </row>
    <row r="5" spans="1:12" ht="45" x14ac:dyDescent="0.2">
      <c r="A5" s="76" t="s">
        <v>109</v>
      </c>
      <c r="B5" s="76" t="s">
        <v>110</v>
      </c>
      <c r="C5" s="68">
        <v>120000</v>
      </c>
      <c r="D5" s="77">
        <f t="shared" si="1"/>
        <v>25000</v>
      </c>
      <c r="E5" s="78"/>
      <c r="F5" s="78"/>
      <c r="G5" s="79"/>
      <c r="H5" s="79"/>
      <c r="I5" s="80"/>
      <c r="J5" s="81"/>
      <c r="K5" s="82">
        <f t="shared" si="2"/>
        <v>60000</v>
      </c>
      <c r="L5" s="82">
        <f t="shared" si="0"/>
        <v>5000</v>
      </c>
    </row>
    <row r="6" spans="1:12" ht="56.25" customHeight="1" x14ac:dyDescent="0.2">
      <c r="A6" s="76" t="s">
        <v>111</v>
      </c>
      <c r="B6" s="76" t="s">
        <v>112</v>
      </c>
      <c r="C6" s="68">
        <v>120000</v>
      </c>
      <c r="D6" s="77">
        <f t="shared" si="1"/>
        <v>25000</v>
      </c>
      <c r="E6" s="78"/>
      <c r="F6" s="78"/>
      <c r="G6" s="79"/>
      <c r="H6" s="79"/>
      <c r="I6" s="80"/>
      <c r="J6" s="81"/>
      <c r="K6" s="82">
        <f t="shared" si="2"/>
        <v>60000</v>
      </c>
      <c r="L6" s="82">
        <f t="shared" si="0"/>
        <v>5000</v>
      </c>
    </row>
    <row r="7" spans="1:12" ht="60" x14ac:dyDescent="0.2">
      <c r="A7" s="76" t="s">
        <v>113</v>
      </c>
      <c r="B7" s="76" t="s">
        <v>114</v>
      </c>
      <c r="C7" s="68">
        <v>120000</v>
      </c>
      <c r="D7" s="77">
        <f t="shared" si="1"/>
        <v>25000</v>
      </c>
      <c r="E7" s="78"/>
      <c r="F7" s="78"/>
      <c r="G7" s="79"/>
      <c r="H7" s="79"/>
      <c r="I7" s="80"/>
      <c r="J7" s="81"/>
      <c r="K7" s="82">
        <f t="shared" si="2"/>
        <v>60000</v>
      </c>
      <c r="L7" s="82">
        <f t="shared" si="0"/>
        <v>5000</v>
      </c>
    </row>
    <row r="8" spans="1:12" ht="30" x14ac:dyDescent="0.2">
      <c r="A8" s="76" t="s">
        <v>115</v>
      </c>
      <c r="B8" s="76" t="s">
        <v>116</v>
      </c>
      <c r="C8" s="68">
        <v>120000</v>
      </c>
      <c r="D8" s="77">
        <f t="shared" si="1"/>
        <v>25000</v>
      </c>
      <c r="E8" s="78"/>
      <c r="F8" s="78"/>
      <c r="G8" s="79"/>
      <c r="H8" s="79"/>
      <c r="I8" s="80"/>
      <c r="J8" s="81"/>
      <c r="K8" s="82">
        <f t="shared" si="2"/>
        <v>60000</v>
      </c>
      <c r="L8" s="82">
        <f t="shared" si="0"/>
        <v>5000</v>
      </c>
    </row>
    <row r="9" spans="1:12" ht="30" x14ac:dyDescent="0.2">
      <c r="A9" s="76" t="s">
        <v>117</v>
      </c>
      <c r="B9" s="76" t="s">
        <v>116</v>
      </c>
      <c r="C9" s="68">
        <v>120000</v>
      </c>
      <c r="D9" s="77">
        <f t="shared" si="1"/>
        <v>25000</v>
      </c>
      <c r="E9" s="78"/>
      <c r="F9" s="78"/>
      <c r="G9" s="79"/>
      <c r="H9" s="79"/>
      <c r="I9" s="80"/>
      <c r="J9" s="81"/>
      <c r="K9" s="82">
        <f t="shared" si="2"/>
        <v>60000</v>
      </c>
      <c r="L9" s="82">
        <f t="shared" si="0"/>
        <v>5000</v>
      </c>
    </row>
    <row r="10" spans="1:12" ht="68.25" customHeight="1" x14ac:dyDescent="0.2">
      <c r="A10" s="83" t="s">
        <v>92</v>
      </c>
      <c r="B10" s="76" t="s">
        <v>118</v>
      </c>
      <c r="C10" s="68">
        <v>120000</v>
      </c>
      <c r="D10" s="77">
        <f t="shared" si="1"/>
        <v>25000</v>
      </c>
      <c r="E10" s="84"/>
      <c r="F10" s="78"/>
      <c r="G10" s="79"/>
      <c r="H10" s="79"/>
      <c r="I10" s="80"/>
      <c r="J10" s="81"/>
      <c r="K10" s="82">
        <f t="shared" si="2"/>
        <v>60000</v>
      </c>
      <c r="L10" s="82">
        <f t="shared" si="0"/>
        <v>5000</v>
      </c>
    </row>
    <row r="11" spans="1:12" ht="68.25" customHeight="1" x14ac:dyDescent="0.2">
      <c r="A11" s="83" t="s">
        <v>92</v>
      </c>
      <c r="B11" s="76" t="s">
        <v>118</v>
      </c>
      <c r="C11" s="68">
        <v>120000</v>
      </c>
      <c r="D11" s="77">
        <f t="shared" si="1"/>
        <v>25000</v>
      </c>
      <c r="E11" s="78"/>
      <c r="F11" s="78"/>
      <c r="G11" s="79"/>
      <c r="H11" s="79"/>
      <c r="I11" s="80"/>
      <c r="J11" s="81"/>
      <c r="K11" s="82">
        <f t="shared" si="2"/>
        <v>60000</v>
      </c>
      <c r="L11" s="82">
        <f t="shared" si="0"/>
        <v>5000</v>
      </c>
    </row>
    <row r="12" spans="1:12" ht="65.25" customHeight="1" x14ac:dyDescent="0.2">
      <c r="A12" s="76" t="s">
        <v>119</v>
      </c>
      <c r="B12" s="76" t="s">
        <v>120</v>
      </c>
      <c r="C12" s="68">
        <v>100000</v>
      </c>
      <c r="D12" s="77">
        <f t="shared" si="1"/>
        <v>20833.333333333336</v>
      </c>
      <c r="E12" s="78"/>
      <c r="F12" s="78"/>
      <c r="G12" s="79"/>
      <c r="H12" s="79"/>
      <c r="I12" s="80"/>
      <c r="J12" s="81"/>
      <c r="K12" s="82">
        <f t="shared" si="2"/>
        <v>50000</v>
      </c>
      <c r="L12" s="82">
        <f t="shared" si="0"/>
        <v>4166.666666666667</v>
      </c>
    </row>
    <row r="13" spans="1:12" ht="28.5" customHeight="1" x14ac:dyDescent="0.2">
      <c r="A13" s="76" t="s">
        <v>121</v>
      </c>
      <c r="B13" s="76" t="s">
        <v>122</v>
      </c>
      <c r="C13" s="68">
        <f>1600*10</f>
        <v>16000</v>
      </c>
      <c r="D13" s="77">
        <f t="shared" si="1"/>
        <v>3333.333333333333</v>
      </c>
      <c r="E13" s="78"/>
      <c r="F13" s="78"/>
      <c r="G13" s="79"/>
      <c r="H13" s="79"/>
      <c r="I13" s="80"/>
      <c r="J13" s="81"/>
      <c r="K13" s="82">
        <f t="shared" si="2"/>
        <v>8000</v>
      </c>
      <c r="L13" s="82">
        <f t="shared" si="0"/>
        <v>666.66666666666663</v>
      </c>
    </row>
    <row r="14" spans="1:12" ht="15" x14ac:dyDescent="0.2">
      <c r="A14" s="83" t="s">
        <v>123</v>
      </c>
      <c r="B14" s="76" t="s">
        <v>124</v>
      </c>
      <c r="C14" s="68">
        <f>0.575*150*12*7</f>
        <v>7245</v>
      </c>
      <c r="D14" s="77">
        <f t="shared" si="1"/>
        <v>1509.375</v>
      </c>
      <c r="E14" s="78"/>
      <c r="F14" s="78"/>
      <c r="G14" s="79"/>
      <c r="H14" s="79"/>
      <c r="I14" s="80"/>
      <c r="J14" s="81"/>
      <c r="K14" s="82">
        <f t="shared" si="2"/>
        <v>3622.5</v>
      </c>
      <c r="L14" s="82">
        <f t="shared" si="0"/>
        <v>301.875</v>
      </c>
    </row>
    <row r="15" spans="1:12" ht="42.75" customHeight="1" x14ac:dyDescent="0.2">
      <c r="A15" s="83" t="s">
        <v>95</v>
      </c>
      <c r="B15" s="76" t="s">
        <v>125</v>
      </c>
      <c r="C15" s="68">
        <v>50000</v>
      </c>
      <c r="D15" s="77">
        <f t="shared" si="1"/>
        <v>10416.666666666668</v>
      </c>
      <c r="E15" s="78"/>
      <c r="F15" s="78"/>
      <c r="G15" s="79"/>
      <c r="H15" s="79"/>
      <c r="I15" s="80"/>
      <c r="J15" s="81"/>
      <c r="K15" s="82">
        <f t="shared" si="2"/>
        <v>25000</v>
      </c>
      <c r="L15" s="82">
        <f t="shared" si="0"/>
        <v>2083.3333333333335</v>
      </c>
    </row>
    <row r="16" spans="1:12" ht="15" x14ac:dyDescent="0.2">
      <c r="A16" s="83" t="s">
        <v>96</v>
      </c>
      <c r="B16" s="76" t="s">
        <v>126</v>
      </c>
      <c r="C16" s="68">
        <f>SUM(C3:C12)*0.15</f>
        <v>180000</v>
      </c>
      <c r="D16" s="77">
        <f t="shared" si="1"/>
        <v>37500</v>
      </c>
      <c r="E16" s="78"/>
      <c r="F16" s="78"/>
      <c r="G16" s="79"/>
      <c r="H16" s="79"/>
      <c r="I16" s="80"/>
      <c r="J16" s="81"/>
      <c r="K16" s="82">
        <f t="shared" si="2"/>
        <v>90000</v>
      </c>
      <c r="L16" s="82">
        <f t="shared" si="0"/>
        <v>7500</v>
      </c>
    </row>
    <row r="17" spans="1:12" ht="15" x14ac:dyDescent="0.2">
      <c r="A17" s="83" t="s">
        <v>22</v>
      </c>
      <c r="B17" s="76" t="s">
        <v>127</v>
      </c>
      <c r="C17" s="68">
        <f>SUM(C3:C16)*0.1</f>
        <v>145324.5</v>
      </c>
      <c r="D17" s="77">
        <f t="shared" si="1"/>
        <v>30275.9375</v>
      </c>
      <c r="E17" s="78"/>
      <c r="F17" s="78"/>
      <c r="G17" s="79"/>
      <c r="H17" s="79"/>
      <c r="I17" s="80"/>
      <c r="J17" s="81"/>
      <c r="K17" s="82">
        <f t="shared" si="2"/>
        <v>72662.25</v>
      </c>
      <c r="L17" s="82">
        <f t="shared" si="0"/>
        <v>6055.1875</v>
      </c>
    </row>
    <row r="18" spans="1:12" x14ac:dyDescent="0.2">
      <c r="A18" s="153" t="s">
        <v>41</v>
      </c>
      <c r="B18" s="153"/>
      <c r="C18" s="68">
        <f>SUM(C3:C17)</f>
        <v>1598569.5</v>
      </c>
      <c r="D18" s="71">
        <f>SUM(D3:D15)</f>
        <v>265259.375</v>
      </c>
      <c r="E18" s="72"/>
      <c r="F18" s="72"/>
      <c r="G18" s="73"/>
      <c r="H18" s="73"/>
      <c r="I18" s="74"/>
      <c r="J18" s="75">
        <f>SUM(J3:J15)</f>
        <v>0</v>
      </c>
      <c r="K18" s="82">
        <f t="shared" si="2"/>
        <v>799284.75</v>
      </c>
      <c r="L18" s="82">
        <f t="shared" si="0"/>
        <v>66607.0625</v>
      </c>
    </row>
    <row r="20" spans="1:12" hidden="1" x14ac:dyDescent="0.2"/>
    <row r="21" spans="1:12" hidden="1" x14ac:dyDescent="0.2">
      <c r="A21" s="87" t="s">
        <v>98</v>
      </c>
      <c r="B21" s="88"/>
      <c r="C21" s="89" t="s">
        <v>84</v>
      </c>
      <c r="D21" s="154" t="s">
        <v>86</v>
      </c>
      <c r="E21" s="155"/>
      <c r="F21" s="156"/>
      <c r="G21" s="155" t="s">
        <v>87</v>
      </c>
      <c r="H21" s="156"/>
      <c r="I21" s="90"/>
      <c r="J21" s="91" t="s">
        <v>35</v>
      </c>
      <c r="K21" s="92"/>
    </row>
    <row r="22" spans="1:12" ht="15" hidden="1" x14ac:dyDescent="0.2">
      <c r="A22" s="93" t="s">
        <v>36</v>
      </c>
      <c r="B22" s="93"/>
      <c r="C22" s="89"/>
      <c r="D22" s="94" t="s">
        <v>43</v>
      </c>
      <c r="E22" s="94" t="s">
        <v>44</v>
      </c>
      <c r="F22" s="94"/>
      <c r="G22" s="95" t="s">
        <v>43</v>
      </c>
      <c r="H22" s="95" t="s">
        <v>44</v>
      </c>
      <c r="I22" s="95"/>
      <c r="J22" s="96" t="s">
        <v>45</v>
      </c>
      <c r="K22" s="97"/>
    </row>
    <row r="23" spans="1:12" ht="135" hidden="1" x14ac:dyDescent="0.2">
      <c r="A23" s="98" t="s">
        <v>128</v>
      </c>
      <c r="B23" s="98"/>
      <c r="C23" s="89">
        <v>140000</v>
      </c>
      <c r="D23" s="99"/>
      <c r="E23" s="99"/>
      <c r="F23" s="99"/>
      <c r="G23" s="100"/>
      <c r="H23" s="100"/>
      <c r="I23" s="100"/>
      <c r="J23" s="101"/>
      <c r="K23" s="102"/>
      <c r="L23" s="86">
        <f t="shared" ref="L23:L37" si="3">C23/24</f>
        <v>5833.333333333333</v>
      </c>
    </row>
    <row r="24" spans="1:12" hidden="1" x14ac:dyDescent="0.2">
      <c r="A24" s="103" t="s">
        <v>88</v>
      </c>
      <c r="B24" s="98"/>
      <c r="C24" s="89">
        <v>120000</v>
      </c>
      <c r="D24" s="99"/>
      <c r="E24" s="99"/>
      <c r="F24" s="99"/>
      <c r="G24" s="100"/>
      <c r="H24" s="100"/>
      <c r="I24" s="100"/>
      <c r="J24" s="101"/>
      <c r="K24" s="102"/>
      <c r="L24" s="86">
        <f t="shared" si="3"/>
        <v>5000</v>
      </c>
    </row>
    <row r="25" spans="1:12" hidden="1" x14ac:dyDescent="0.2">
      <c r="A25" s="103" t="s">
        <v>89</v>
      </c>
      <c r="B25" s="98"/>
      <c r="C25" s="89">
        <v>120000</v>
      </c>
      <c r="D25" s="99"/>
      <c r="E25" s="99"/>
      <c r="F25" s="99"/>
      <c r="G25" s="100"/>
      <c r="H25" s="100"/>
      <c r="I25" s="100"/>
      <c r="J25" s="101"/>
      <c r="K25" s="102"/>
      <c r="L25" s="86">
        <f t="shared" si="3"/>
        <v>5000</v>
      </c>
    </row>
    <row r="26" spans="1:12" hidden="1" x14ac:dyDescent="0.2">
      <c r="A26" s="103" t="s">
        <v>90</v>
      </c>
      <c r="B26" s="98"/>
      <c r="C26" s="89">
        <v>120000</v>
      </c>
      <c r="D26" s="99"/>
      <c r="E26" s="99"/>
      <c r="F26" s="99"/>
      <c r="G26" s="100"/>
      <c r="H26" s="100"/>
      <c r="I26" s="100"/>
      <c r="J26" s="101"/>
      <c r="K26" s="102"/>
      <c r="L26" s="86">
        <f t="shared" si="3"/>
        <v>5000</v>
      </c>
    </row>
    <row r="27" spans="1:12" hidden="1" x14ac:dyDescent="0.2">
      <c r="A27" s="103" t="s">
        <v>91</v>
      </c>
      <c r="B27" s="98"/>
      <c r="C27" s="89">
        <v>120000</v>
      </c>
      <c r="D27" s="99"/>
      <c r="E27" s="99"/>
      <c r="F27" s="99"/>
      <c r="G27" s="100"/>
      <c r="H27" s="100"/>
      <c r="I27" s="100"/>
      <c r="J27" s="101"/>
      <c r="K27" s="102"/>
      <c r="L27" s="86">
        <f t="shared" si="3"/>
        <v>5000</v>
      </c>
    </row>
    <row r="28" spans="1:12" ht="105" hidden="1" x14ac:dyDescent="0.2">
      <c r="A28" s="98" t="s">
        <v>129</v>
      </c>
      <c r="B28" s="98"/>
      <c r="C28" s="89">
        <v>120000</v>
      </c>
      <c r="D28" s="99"/>
      <c r="E28" s="99"/>
      <c r="F28" s="99"/>
      <c r="G28" s="100"/>
      <c r="H28" s="100"/>
      <c r="I28" s="100"/>
      <c r="J28" s="101"/>
      <c r="K28" s="102"/>
      <c r="L28" s="86">
        <f t="shared" si="3"/>
        <v>5000</v>
      </c>
    </row>
    <row r="29" spans="1:12" ht="105" hidden="1" x14ac:dyDescent="0.2">
      <c r="A29" s="98" t="s">
        <v>130</v>
      </c>
      <c r="B29" s="98"/>
      <c r="C29" s="89">
        <v>120000</v>
      </c>
      <c r="D29" s="99"/>
      <c r="E29" s="99"/>
      <c r="F29" s="99"/>
      <c r="G29" s="100"/>
      <c r="H29" s="100"/>
      <c r="I29" s="100"/>
      <c r="J29" s="101"/>
      <c r="K29" s="102"/>
      <c r="L29" s="86">
        <f t="shared" si="3"/>
        <v>5000</v>
      </c>
    </row>
    <row r="30" spans="1:12" hidden="1" x14ac:dyDescent="0.2">
      <c r="A30" s="103" t="s">
        <v>92</v>
      </c>
      <c r="B30" s="98"/>
      <c r="C30" s="89">
        <v>120000</v>
      </c>
      <c r="D30" s="99"/>
      <c r="E30" s="104"/>
      <c r="F30" s="99"/>
      <c r="G30" s="100"/>
      <c r="H30" s="100"/>
      <c r="I30" s="100"/>
      <c r="J30" s="101"/>
      <c r="K30" s="102"/>
      <c r="L30" s="86">
        <f t="shared" si="3"/>
        <v>5000</v>
      </c>
    </row>
    <row r="31" spans="1:12" hidden="1" x14ac:dyDescent="0.2">
      <c r="A31" s="103" t="s">
        <v>92</v>
      </c>
      <c r="B31" s="98"/>
      <c r="C31" s="89">
        <v>120000</v>
      </c>
      <c r="D31" s="99"/>
      <c r="E31" s="99"/>
      <c r="F31" s="99"/>
      <c r="G31" s="100"/>
      <c r="H31" s="100"/>
      <c r="I31" s="100"/>
      <c r="J31" s="101"/>
      <c r="K31" s="102"/>
      <c r="L31" s="86">
        <f t="shared" si="3"/>
        <v>5000</v>
      </c>
    </row>
    <row r="32" spans="1:12" hidden="1" x14ac:dyDescent="0.2">
      <c r="A32" s="103" t="s">
        <v>93</v>
      </c>
      <c r="B32" s="98"/>
      <c r="C32" s="89">
        <v>100000</v>
      </c>
      <c r="D32" s="99"/>
      <c r="E32" s="99"/>
      <c r="F32" s="99"/>
      <c r="G32" s="100"/>
      <c r="H32" s="100"/>
      <c r="I32" s="100"/>
      <c r="J32" s="101"/>
      <c r="K32" s="102"/>
      <c r="L32" s="86">
        <f t="shared" si="3"/>
        <v>4166.666666666667</v>
      </c>
    </row>
    <row r="33" spans="1:12" hidden="1" x14ac:dyDescent="0.2">
      <c r="A33" s="103" t="s">
        <v>94</v>
      </c>
      <c r="B33" s="98"/>
      <c r="C33" s="89">
        <f>1600*10</f>
        <v>16000</v>
      </c>
      <c r="D33" s="99"/>
      <c r="E33" s="99"/>
      <c r="F33" s="99"/>
      <c r="G33" s="100"/>
      <c r="H33" s="100"/>
      <c r="I33" s="100"/>
      <c r="J33" s="101"/>
      <c r="K33" s="102"/>
      <c r="L33" s="86">
        <f t="shared" si="3"/>
        <v>666.66666666666663</v>
      </c>
    </row>
    <row r="34" spans="1:12" hidden="1" x14ac:dyDescent="0.2">
      <c r="A34" s="103" t="s">
        <v>99</v>
      </c>
      <c r="B34" s="98"/>
      <c r="C34" s="89">
        <v>14490</v>
      </c>
      <c r="D34" s="99"/>
      <c r="E34" s="99"/>
      <c r="F34" s="99"/>
      <c r="G34" s="100"/>
      <c r="H34" s="100"/>
      <c r="I34" s="100"/>
      <c r="J34" s="101"/>
      <c r="K34" s="102"/>
      <c r="L34" s="86">
        <f t="shared" si="3"/>
        <v>603.75</v>
      </c>
    </row>
    <row r="35" spans="1:12" hidden="1" x14ac:dyDescent="0.2">
      <c r="A35" s="103" t="s">
        <v>95</v>
      </c>
      <c r="B35" s="98"/>
      <c r="C35" s="89">
        <v>50000</v>
      </c>
      <c r="D35" s="99"/>
      <c r="E35" s="99"/>
      <c r="F35" s="99"/>
      <c r="G35" s="100"/>
      <c r="H35" s="100"/>
      <c r="I35" s="100"/>
      <c r="J35" s="101"/>
      <c r="K35" s="102"/>
      <c r="L35" s="86">
        <f t="shared" si="3"/>
        <v>2083.3333333333335</v>
      </c>
    </row>
    <row r="36" spans="1:12" hidden="1" x14ac:dyDescent="0.2">
      <c r="A36" s="105" t="s">
        <v>96</v>
      </c>
      <c r="B36" s="106"/>
      <c r="C36" s="89">
        <f>SUM(C23:C32)*0.15</f>
        <v>180000</v>
      </c>
      <c r="D36" s="99"/>
      <c r="E36" s="99"/>
      <c r="F36" s="99"/>
      <c r="G36" s="100"/>
      <c r="H36" s="100"/>
      <c r="I36" s="100"/>
      <c r="J36" s="101"/>
      <c r="K36" s="102"/>
      <c r="L36" s="86">
        <f t="shared" si="3"/>
        <v>7500</v>
      </c>
    </row>
    <row r="37" spans="1:12" hidden="1" x14ac:dyDescent="0.2">
      <c r="A37" s="105" t="s">
        <v>97</v>
      </c>
      <c r="B37" s="106"/>
      <c r="C37" s="89">
        <v>138000</v>
      </c>
      <c r="D37" s="99"/>
      <c r="E37" s="99"/>
      <c r="F37" s="99"/>
      <c r="G37" s="100"/>
      <c r="H37" s="100"/>
      <c r="I37" s="100"/>
      <c r="J37" s="101"/>
      <c r="K37" s="102"/>
      <c r="L37" s="86">
        <f t="shared" si="3"/>
        <v>5750</v>
      </c>
    </row>
    <row r="38" spans="1:12" hidden="1" x14ac:dyDescent="0.2">
      <c r="A38" s="107" t="s">
        <v>41</v>
      </c>
      <c r="B38" s="108"/>
      <c r="C38" s="89">
        <f>SUM(C23:C37)</f>
        <v>1598490</v>
      </c>
      <c r="D38" s="94">
        <f>SUM(D23:D32)</f>
        <v>0</v>
      </c>
      <c r="E38" s="94">
        <f>SUM(E23:E32)</f>
        <v>0</v>
      </c>
      <c r="F38" s="94">
        <f>SUM(F23:F32)</f>
        <v>0</v>
      </c>
      <c r="G38" s="95"/>
      <c r="H38" s="95">
        <f>SUM(H23:H32)</f>
        <v>0</v>
      </c>
      <c r="I38" s="95"/>
      <c r="J38" s="96">
        <f>SUM(J23:J32)</f>
        <v>0</v>
      </c>
      <c r="K38" s="97"/>
    </row>
    <row r="39" spans="1:12" hidden="1" x14ac:dyDescent="0.2">
      <c r="D39" s="86">
        <v>6527297</v>
      </c>
      <c r="E39" s="86">
        <v>11618993</v>
      </c>
    </row>
    <row r="41" spans="1:12" x14ac:dyDescent="0.2">
      <c r="A41" s="157" t="s">
        <v>131</v>
      </c>
      <c r="B41" s="157"/>
      <c r="C41" s="152" t="s">
        <v>132</v>
      </c>
      <c r="D41" s="67" t="s">
        <v>85</v>
      </c>
      <c r="E41" s="158" t="s">
        <v>86</v>
      </c>
      <c r="F41" s="158"/>
      <c r="G41" s="158" t="s">
        <v>87</v>
      </c>
      <c r="H41" s="158"/>
      <c r="I41" s="68" t="s">
        <v>101</v>
      </c>
      <c r="J41" s="68" t="s">
        <v>35</v>
      </c>
      <c r="K41" s="152"/>
      <c r="L41" s="152" t="s">
        <v>77</v>
      </c>
    </row>
    <row r="42" spans="1:12" ht="15" x14ac:dyDescent="0.2">
      <c r="A42" s="70" t="s">
        <v>36</v>
      </c>
      <c r="B42" s="70" t="s">
        <v>103</v>
      </c>
      <c r="C42" s="152"/>
      <c r="D42" s="71" t="s">
        <v>58</v>
      </c>
      <c r="E42" s="72" t="s">
        <v>43</v>
      </c>
      <c r="F42" s="72" t="s">
        <v>44</v>
      </c>
      <c r="G42" s="73" t="s">
        <v>43</v>
      </c>
      <c r="H42" s="73" t="s">
        <v>44</v>
      </c>
      <c r="I42" s="74" t="s">
        <v>104</v>
      </c>
      <c r="J42" s="75" t="s">
        <v>45</v>
      </c>
      <c r="K42" s="152"/>
      <c r="L42" s="152"/>
    </row>
    <row r="43" spans="1:12" ht="45" x14ac:dyDescent="0.2">
      <c r="A43" s="109" t="s">
        <v>133</v>
      </c>
      <c r="B43" s="109" t="s">
        <v>134</v>
      </c>
      <c r="C43" s="110">
        <v>60000</v>
      </c>
      <c r="D43" s="71"/>
      <c r="E43" s="72"/>
      <c r="F43" s="72"/>
      <c r="G43" s="73"/>
      <c r="H43" s="73"/>
      <c r="I43" s="74"/>
      <c r="J43" s="75"/>
      <c r="K43" s="111"/>
      <c r="L43" s="110">
        <f>C43/12</f>
        <v>5000</v>
      </c>
    </row>
    <row r="44" spans="1:12" ht="45" x14ac:dyDescent="0.2">
      <c r="A44" s="109" t="s">
        <v>135</v>
      </c>
      <c r="B44" s="109" t="s">
        <v>136</v>
      </c>
      <c r="C44" s="110">
        <v>50000</v>
      </c>
      <c r="D44" s="71"/>
      <c r="E44" s="72"/>
      <c r="F44" s="72"/>
      <c r="G44" s="73"/>
      <c r="H44" s="73"/>
      <c r="I44" s="74"/>
      <c r="J44" s="75"/>
      <c r="K44" s="111"/>
      <c r="L44" s="110">
        <f>C44/12</f>
        <v>4166.666666666667</v>
      </c>
    </row>
    <row r="45" spans="1:12" ht="30" x14ac:dyDescent="0.2">
      <c r="A45" s="109" t="s">
        <v>137</v>
      </c>
      <c r="B45" s="109" t="s">
        <v>138</v>
      </c>
      <c r="C45" s="110">
        <v>80000</v>
      </c>
      <c r="D45" s="71"/>
      <c r="E45" s="72"/>
      <c r="F45" s="72"/>
      <c r="G45" s="73"/>
      <c r="H45" s="73"/>
      <c r="I45" s="74"/>
      <c r="J45" s="75"/>
      <c r="K45" s="111"/>
      <c r="L45" s="110">
        <f>C45/12</f>
        <v>6666.666666666667</v>
      </c>
    </row>
    <row r="46" spans="1:12" ht="15" x14ac:dyDescent="0.2">
      <c r="A46" s="83" t="s">
        <v>96</v>
      </c>
      <c r="B46" s="76" t="s">
        <v>139</v>
      </c>
      <c r="C46" s="82">
        <f>SUM(C43:C45)*15%</f>
        <v>28500</v>
      </c>
      <c r="D46" s="77">
        <f t="shared" ref="D46" si="4">L46*5</f>
        <v>11875</v>
      </c>
      <c r="E46" s="78"/>
      <c r="F46" s="78"/>
      <c r="G46" s="79"/>
      <c r="H46" s="79"/>
      <c r="I46" s="80"/>
      <c r="J46" s="81"/>
      <c r="K46" s="82"/>
      <c r="L46" s="110">
        <f>C46/12</f>
        <v>2375</v>
      </c>
    </row>
    <row r="47" spans="1:12" x14ac:dyDescent="0.2">
      <c r="A47" s="153" t="s">
        <v>41</v>
      </c>
      <c r="B47" s="153"/>
      <c r="C47" s="68">
        <f>SUM(C43:C46)</f>
        <v>218500</v>
      </c>
      <c r="D47" s="71">
        <f>SUM(D32:D44)</f>
        <v>6527297</v>
      </c>
      <c r="E47" s="72"/>
      <c r="F47" s="72"/>
      <c r="G47" s="73"/>
      <c r="H47" s="73"/>
      <c r="I47" s="74"/>
      <c r="J47" s="75">
        <f>SUM(J32:J44)</f>
        <v>0</v>
      </c>
      <c r="K47" s="82"/>
      <c r="L47" s="110">
        <f>C47/12</f>
        <v>18208.333333333332</v>
      </c>
    </row>
  </sheetData>
  <mergeCells count="16">
    <mergeCell ref="L1:L2"/>
    <mergeCell ref="A1:B1"/>
    <mergeCell ref="C1:C2"/>
    <mergeCell ref="E1:F1"/>
    <mergeCell ref="G1:H1"/>
    <mergeCell ref="K1:K2"/>
    <mergeCell ref="K41:K42"/>
    <mergeCell ref="L41:L42"/>
    <mergeCell ref="A47:B47"/>
    <mergeCell ref="A18:B18"/>
    <mergeCell ref="D21:F21"/>
    <mergeCell ref="G21:H21"/>
    <mergeCell ref="A41:B41"/>
    <mergeCell ref="C41:C42"/>
    <mergeCell ref="E41:F41"/>
    <mergeCell ref="G41:H41"/>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B4A0F033F7504C883E1AEA02B5A71A" ma:contentTypeVersion="12" ma:contentTypeDescription="Create a new document." ma:contentTypeScope="" ma:versionID="d8405278a1f800a33378793f7555d904">
  <xsd:schema xmlns:xsd="http://www.w3.org/2001/XMLSchema" xmlns:xs="http://www.w3.org/2001/XMLSchema" xmlns:p="http://schemas.microsoft.com/office/2006/metadata/properties" xmlns:ns2="b44f4e2a-3f65-4235-8489-88be4a873cb4" xmlns:ns3="4e72d5cd-344e-4c14-b943-30a2d081fb29" targetNamespace="http://schemas.microsoft.com/office/2006/metadata/properties" ma:root="true" ma:fieldsID="020c85cbc8767f0274f24c615eb3e8a0" ns2:_="" ns3:_="">
    <xsd:import namespace="b44f4e2a-3f65-4235-8489-88be4a873cb4"/>
    <xsd:import namespace="4e72d5cd-344e-4c14-b943-30a2d081fb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f4e2a-3f65-4235-8489-88be4a873c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72d5cd-344e-4c14-b943-30a2d081fb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2601D-DFB2-40C9-B3BD-4AD74DC0251E}">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4e72d5cd-344e-4c14-b943-30a2d081fb29"/>
    <ds:schemaRef ds:uri="b44f4e2a-3f65-4235-8489-88be4a873cb4"/>
    <ds:schemaRef ds:uri="http://www.w3.org/XML/1998/namespace"/>
    <ds:schemaRef ds:uri="http://purl.org/dc/elements/1.1/"/>
  </ds:schemaRefs>
</ds:datastoreItem>
</file>

<file path=customXml/itemProps2.xml><?xml version="1.0" encoding="utf-8"?>
<ds:datastoreItem xmlns:ds="http://schemas.openxmlformats.org/officeDocument/2006/customXml" ds:itemID="{9A9A6BB0-C8BF-40CB-A32B-94425FA600E4}">
  <ds:schemaRefs>
    <ds:schemaRef ds:uri="http://schemas.microsoft.com/sharepoint/v3/contenttype/forms"/>
  </ds:schemaRefs>
</ds:datastoreItem>
</file>

<file path=customXml/itemProps3.xml><?xml version="1.0" encoding="utf-8"?>
<ds:datastoreItem xmlns:ds="http://schemas.openxmlformats.org/officeDocument/2006/customXml" ds:itemID="{4A91EECF-ED76-4FB3-8610-35AC48137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4f4e2a-3f65-4235-8489-88be4a873cb4"/>
    <ds:schemaRef ds:uri="4e72d5cd-344e-4c14-b943-30a2d081f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Budget</vt:lpstr>
      <vt:lpstr>Real budget</vt:lpstr>
      <vt:lpstr>Real Budget Revised 2</vt:lpstr>
      <vt:lpstr>Real Budget Revised 3</vt:lpstr>
      <vt:lpstr>Real Budget Revised 4</vt:lpstr>
      <vt:lpstr>Real Budget Revised 5</vt:lpstr>
      <vt:lpstr>Real Budget Revised 6</vt:lpstr>
      <vt:lpstr>PM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17138</dc:creator>
  <cp:lastModifiedBy>Microsoft Office User</cp:lastModifiedBy>
  <dcterms:created xsi:type="dcterms:W3CDTF">2020-04-22T16:09:11Z</dcterms:created>
  <dcterms:modified xsi:type="dcterms:W3CDTF">2020-06-22T18:42:41Z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0x0101004BB4A0F033F7504C883E1AEA02B5A71A</vt:lpwstr>
  </property>
</Properties>
</file>