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240" windowHeight="11310"/>
  </bookViews>
  <sheets>
    <sheet name="Summary" sheetId="2" r:id="rId1"/>
    <sheet name="Details" sheetId="1" r:id="rId2"/>
  </sheets>
  <calcPr calcId="145621" concurrentCalc="0"/>
</workbook>
</file>

<file path=xl/calcChain.xml><?xml version="1.0" encoding="utf-8"?>
<calcChain xmlns="http://schemas.openxmlformats.org/spreadsheetml/2006/main">
  <c r="L21" i="2" l="1"/>
  <c r="L20" i="2"/>
  <c r="B7" i="2"/>
  <c r="J7" i="2"/>
  <c r="K7" i="2"/>
  <c r="J8" i="2"/>
  <c r="B8" i="2"/>
  <c r="K8" i="2"/>
  <c r="D26" i="2"/>
  <c r="D22" i="2"/>
  <c r="D21" i="2"/>
  <c r="D20" i="2"/>
  <c r="L22" i="2"/>
  <c r="L26" i="2"/>
  <c r="B9" i="2"/>
  <c r="O9" i="2"/>
  <c r="N9" i="2"/>
  <c r="M9" i="2"/>
  <c r="L9" i="2"/>
  <c r="I9" i="2"/>
  <c r="H9" i="2"/>
  <c r="G9" i="2"/>
  <c r="F9" i="2"/>
  <c r="E9" i="2"/>
  <c r="D9" i="2"/>
  <c r="O12" i="2"/>
  <c r="N12" i="2"/>
  <c r="B12" i="2"/>
  <c r="M12" i="2"/>
  <c r="L12" i="2"/>
  <c r="K12" i="2"/>
  <c r="J12" i="2"/>
  <c r="I12" i="2"/>
  <c r="H12" i="2"/>
  <c r="G12" i="2"/>
  <c r="F12" i="2"/>
  <c r="E12" i="2"/>
  <c r="D12" i="2"/>
  <c r="O11" i="2"/>
  <c r="O13" i="2"/>
  <c r="O15" i="2"/>
  <c r="N11" i="2"/>
  <c r="N13" i="2"/>
  <c r="N15" i="2"/>
  <c r="M11" i="2"/>
  <c r="M13" i="2"/>
  <c r="L11" i="2"/>
  <c r="L13" i="2"/>
  <c r="K11" i="2"/>
  <c r="K13" i="2"/>
  <c r="J11" i="2"/>
  <c r="J13" i="2"/>
  <c r="I11" i="2"/>
  <c r="I13" i="2"/>
  <c r="I15" i="2"/>
  <c r="H11" i="2"/>
  <c r="H13" i="2"/>
  <c r="H15" i="2"/>
  <c r="G11" i="2"/>
  <c r="G13" i="2"/>
  <c r="G15" i="2"/>
  <c r="F11" i="2"/>
  <c r="F13" i="2"/>
  <c r="F15" i="2"/>
  <c r="E11" i="2"/>
  <c r="E13" i="2"/>
  <c r="E15" i="2"/>
  <c r="D11" i="2"/>
  <c r="D13" i="2"/>
  <c r="D15" i="2"/>
  <c r="J9" i="2"/>
  <c r="I18" i="1"/>
  <c r="I17" i="1"/>
  <c r="I16" i="1"/>
  <c r="I15" i="1"/>
  <c r="I14" i="1"/>
  <c r="I13" i="1"/>
  <c r="I12" i="1"/>
  <c r="I11" i="1"/>
  <c r="I8" i="1"/>
  <c r="I7" i="1"/>
  <c r="H18" i="1"/>
  <c r="H17" i="1"/>
  <c r="H16" i="1"/>
  <c r="H15" i="1"/>
  <c r="H14" i="1"/>
  <c r="H13" i="1"/>
  <c r="H12" i="1"/>
  <c r="H11" i="1"/>
  <c r="H8" i="1"/>
  <c r="H7" i="1"/>
  <c r="B11" i="2"/>
  <c r="B13" i="2"/>
  <c r="B15" i="2"/>
  <c r="L15" i="2"/>
  <c r="K9" i="2"/>
  <c r="K15" i="2"/>
  <c r="M15" i="2"/>
  <c r="J15" i="2"/>
  <c r="B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<sst xmlns="http://schemas.openxmlformats.org/spreadsheetml/2006/main" count="61" uniqueCount="34">
  <si>
    <t>Houston Airport System</t>
  </si>
  <si>
    <t>FY2016 Budget</t>
  </si>
  <si>
    <t>Additions to ARFF</t>
  </si>
  <si>
    <t>District Chief</t>
  </si>
  <si>
    <t>Senior Captain</t>
  </si>
  <si>
    <t>Base Salary</t>
  </si>
  <si>
    <t>Overtime</t>
  </si>
  <si>
    <t>Bilingual Pay</t>
  </si>
  <si>
    <t>High Class</t>
  </si>
  <si>
    <t>Pension</t>
  </si>
  <si>
    <t>FICA</t>
  </si>
  <si>
    <t>LT Disability</t>
  </si>
  <si>
    <t>Assign Pay</t>
  </si>
  <si>
    <t>Education Inc</t>
  </si>
  <si>
    <t>Health Ins</t>
  </si>
  <si>
    <t>Life Ins</t>
  </si>
  <si>
    <t>Wk Comp</t>
  </si>
  <si>
    <t>Total Change</t>
  </si>
  <si>
    <t xml:space="preserve">  Remove District Chief</t>
  </si>
  <si>
    <t>Add Deputy Chief</t>
  </si>
  <si>
    <t xml:space="preserve"> Add 4 District Chiefs</t>
  </si>
  <si>
    <t xml:space="preserve"> Add 4 Senior Captains</t>
  </si>
  <si>
    <t>Subtotal Additions</t>
  </si>
  <si>
    <t>Total Personnel Cost</t>
  </si>
  <si>
    <t>IAH</t>
  </si>
  <si>
    <t>1.  Deputy Chief from District Chief</t>
  </si>
  <si>
    <t>2.  Four District Chiefs for Station 54</t>
  </si>
  <si>
    <t>IAH Total</t>
  </si>
  <si>
    <t>Cost per enplaned passenger (CPE)</t>
  </si>
  <si>
    <t>FY16 Projected enplaned passengers for IAH</t>
  </si>
  <si>
    <t>HOU</t>
  </si>
  <si>
    <t>HOU Total</t>
  </si>
  <si>
    <t>2.  Four Senior Captains for Station 81</t>
  </si>
  <si>
    <t>FY16 Projected enplaned passengers for 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</si>
</sst>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Times Roman"/>
      <family val="2"/>
    </font>
    <font>
      <sz val="11"/>
      <color theme="1"/>
      <name val="Times Roman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9" fontId="2" fillId="0" borderId="0" xfId="2" applyFont="1"/>
    <xf numFmtId="43" fontId="2" fillId="0" borderId="0" xfId="1" applyFont="1"/>
    <xf numFmtId="164" fontId="2" fillId="0" borderId="0" xfId="1" applyNumberFormat="1" applyFont="1"/>
    <xf numFmtId="164" fontId="2" fillId="0" borderId="0" xfId="0" applyNumberFormat="1" applyFont="1"/>
    <xf numFmtId="0" fontId="3" fillId="2" borderId="0" xfId="0" applyFont="1" applyFill="1"/>
    <xf numFmtId="164" fontId="3" fillId="2" borderId="0" xfId="1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 indent="2"/>
    </xf>
    <xf numFmtId="164" fontId="4" fillId="0" borderId="0" xfId="1" applyNumberFormat="1" applyFont="1"/>
    <xf numFmtId="7" fontId="4" fillId="0" borderId="0" xfId="1" applyNumberFormat="1" applyFont="1"/>
    <xf numFmtId="0" fontId="5" fillId="0" borderId="0" xfId="0" applyFont="1"/>
    <xf numFmtId="7" fontId="5" fillId="0" borderId="0" xfId="1" applyNumberFormat="1" applyFont="1"/>
    <xf numFmtId="7" fontId="5" fillId="0" borderId="0" xfId="3" applyNumberFormat="1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7" fontId="5" fillId="3" borderId="0" xfId="3" applyNumberFormat="1" applyFont="1" applyFill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5"/>
  <sheetViews>
    <sheetView tabSelected="1" workbookViewId="0">
      <selection activeCell="F27" sqref="F27"/>
    </sheetView>
  </sheetViews>
  <sheetFormatPr defaultRowHeight="15" customHeight="1"/>
  <cols>
    <col min="1" max="2" width="16.375" customWidth="1"/>
    <col min="3" max="3" width="6.75" customWidth="1"/>
    <col min="4" max="4" width="10.125" customWidth="1"/>
    <col min="5" max="7" width="9.625" customWidth="1"/>
    <col min="8" max="8" width="10.125" customWidth="1"/>
    <col min="9" max="11" width="9.625" customWidth="1"/>
    <col min="12" max="15" width="10.125" customWidth="1"/>
  </cols>
  <sheetData>
    <row r="1" spans="1:15" ht="1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5" customHeight="1">
      <c r="A4" s="1"/>
      <c r="B4" s="1"/>
      <c r="C4" s="1"/>
      <c r="D4" s="1"/>
      <c r="E4" s="1"/>
      <c r="F4" s="1"/>
      <c r="G4" s="1"/>
      <c r="H4" s="1"/>
      <c r="I4" s="1"/>
      <c r="J4" s="4"/>
      <c r="K4" s="4"/>
      <c r="L4" s="1"/>
      <c r="M4" s="1"/>
      <c r="N4" s="1"/>
      <c r="O4" s="1"/>
    </row>
    <row r="5" spans="1:15" ht="15" customHeight="1">
      <c r="A5" s="1"/>
      <c r="B5" s="1"/>
      <c r="C5" s="1"/>
      <c r="D5" s="10">
        <v>500020</v>
      </c>
      <c r="E5" s="10">
        <v>500040</v>
      </c>
      <c r="F5" s="10">
        <v>500050</v>
      </c>
      <c r="G5" s="10">
        <v>500070</v>
      </c>
      <c r="H5" s="10">
        <v>500120</v>
      </c>
      <c r="I5" s="10">
        <v>500190</v>
      </c>
      <c r="J5" s="10">
        <v>501080</v>
      </c>
      <c r="K5" s="10">
        <v>502020</v>
      </c>
      <c r="L5" s="10">
        <v>503020</v>
      </c>
      <c r="M5" s="10">
        <v>503025</v>
      </c>
      <c r="N5" s="10">
        <v>503061</v>
      </c>
      <c r="O5" s="10">
        <v>503050</v>
      </c>
    </row>
    <row r="6" spans="1:15" ht="15" customHeight="1">
      <c r="A6" s="1"/>
      <c r="B6" s="11" t="s">
        <v>23</v>
      </c>
      <c r="C6" s="1"/>
      <c r="D6" s="11" t="s">
        <v>5</v>
      </c>
      <c r="E6" s="11" t="s">
        <v>12</v>
      </c>
      <c r="F6" s="11" t="s">
        <v>13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14</v>
      </c>
      <c r="M6" s="11" t="s">
        <v>15</v>
      </c>
      <c r="N6" s="11" t="s">
        <v>11</v>
      </c>
      <c r="O6" s="11" t="s">
        <v>16</v>
      </c>
    </row>
    <row r="7" spans="1:15" ht="15" customHeight="1">
      <c r="A7" s="1" t="s">
        <v>19</v>
      </c>
      <c r="B7" s="6">
        <f>SUM(D7:O7)</f>
        <v>145234.10416000002</v>
      </c>
      <c r="C7" s="1"/>
      <c r="D7" s="6">
        <v>99862.515000000014</v>
      </c>
      <c r="E7" s="6"/>
      <c r="F7" s="6"/>
      <c r="G7" s="6">
        <v>0</v>
      </c>
      <c r="H7" s="6"/>
      <c r="I7" s="6"/>
      <c r="J7" s="6">
        <f>SUM(D7:I7)*0.332</f>
        <v>33154.354980000004</v>
      </c>
      <c r="K7" s="6">
        <f>SUM(D7:I7)*0.012</f>
        <v>1198.3501800000001</v>
      </c>
      <c r="L7" s="6">
        <v>10609</v>
      </c>
      <c r="M7" s="6">
        <v>33</v>
      </c>
      <c r="N7" s="6">
        <v>92.132999999999996</v>
      </c>
      <c r="O7" s="6">
        <v>284.75100000000003</v>
      </c>
    </row>
    <row r="8" spans="1:15" ht="15" customHeight="1">
      <c r="A8" s="1" t="s">
        <v>18</v>
      </c>
      <c r="B8" s="6">
        <f>SUM(D8:O8)</f>
        <v>-131890.982368</v>
      </c>
      <c r="C8" s="1"/>
      <c r="D8" s="6">
        <v>-89934.596999999994</v>
      </c>
      <c r="E8" s="6"/>
      <c r="F8" s="6"/>
      <c r="G8" s="6">
        <v>0</v>
      </c>
      <c r="H8" s="6"/>
      <c r="I8" s="6"/>
      <c r="J8" s="6">
        <f>SUM(D8:I8)*0.332</f>
        <v>-29858.286204</v>
      </c>
      <c r="K8" s="6">
        <f>SUM(D8:I8)*0.012</f>
        <v>-1079.215164</v>
      </c>
      <c r="L8" s="6">
        <v>-10609</v>
      </c>
      <c r="M8" s="6">
        <v>-33</v>
      </c>
      <c r="N8" s="6">
        <v>-92.132999999999996</v>
      </c>
      <c r="O8" s="6">
        <v>-284.75099999999998</v>
      </c>
    </row>
    <row r="9" spans="1:15" ht="15" customHeight="1">
      <c r="A9" s="8" t="s">
        <v>17</v>
      </c>
      <c r="B9" s="9">
        <f t="shared" ref="B9:O9" si="0">+B7+B8</f>
        <v>13343.12179200002</v>
      </c>
      <c r="C9" s="8"/>
      <c r="D9" s="9">
        <f t="shared" si="0"/>
        <v>9927.9180000000197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3296.0687760000037</v>
      </c>
      <c r="K9" s="9">
        <f t="shared" si="0"/>
        <v>119.13501600000018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</row>
    <row r="10" spans="1:15" ht="15" customHeight="1">
      <c r="A10" s="1"/>
      <c r="B10" s="6"/>
      <c r="C10" s="1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customHeight="1">
      <c r="A11" s="1" t="s">
        <v>20</v>
      </c>
      <c r="B11" s="6">
        <f>SUM(D11:O11)</f>
        <v>527444.39347200003</v>
      </c>
      <c r="C11" s="1"/>
      <c r="D11" s="6">
        <f>+SUM(Details!B11:B14)</f>
        <v>359738.38800000004</v>
      </c>
      <c r="E11" s="6">
        <f>+SUM(Details!C11:C14)</f>
        <v>0</v>
      </c>
      <c r="F11" s="6">
        <f>+SUM(Details!D11:D14)</f>
        <v>0</v>
      </c>
      <c r="G11" s="6">
        <f>+SUM(Details!E11:E14)</f>
        <v>0</v>
      </c>
      <c r="H11" s="6">
        <f>+SUM(Details!F11:F14)</f>
        <v>0</v>
      </c>
      <c r="I11" s="6">
        <f>+SUM(Details!G11:G14)</f>
        <v>0</v>
      </c>
      <c r="J11" s="6">
        <f>+SUM(Details!H11:H14)</f>
        <v>119433.14481600001</v>
      </c>
      <c r="K11" s="6">
        <f>+SUM(Details!I11:I14)</f>
        <v>4316.8606560000007</v>
      </c>
      <c r="L11" s="6">
        <f>+SUM(Details!J11:J14)</f>
        <v>42436</v>
      </c>
      <c r="M11" s="6">
        <f>+SUM(Details!K11:K14)</f>
        <v>132</v>
      </c>
      <c r="N11" s="6">
        <f>+SUM(Details!L11:L14)</f>
        <v>340</v>
      </c>
      <c r="O11" s="6">
        <f>+SUM(Details!M11:M14)</f>
        <v>1048</v>
      </c>
    </row>
    <row r="12" spans="1:15" ht="15" customHeight="1">
      <c r="A12" s="1" t="s">
        <v>21</v>
      </c>
      <c r="B12" s="6">
        <f>SUM(D12:O12)</f>
        <v>552828.08064000006</v>
      </c>
      <c r="C12" s="1"/>
      <c r="D12" s="6">
        <f>+SUM(Details!B15:B18)</f>
        <v>314625.06</v>
      </c>
      <c r="E12" s="6">
        <f>+SUM(Details!C15:C18)</f>
        <v>0</v>
      </c>
      <c r="F12" s="6">
        <f>+SUM(Details!D15:D18)</f>
        <v>0</v>
      </c>
      <c r="G12" s="6">
        <f>+SUM(Details!E15:E18)</f>
        <v>64000</v>
      </c>
      <c r="H12" s="6">
        <f>+SUM(Details!F15:F18)</f>
        <v>0</v>
      </c>
      <c r="I12" s="6">
        <f>+SUM(Details!G15:G18)</f>
        <v>0</v>
      </c>
      <c r="J12" s="6">
        <f>+SUM(Details!H15:H18)</f>
        <v>125703.51992000001</v>
      </c>
      <c r="K12" s="6">
        <f>+SUM(Details!I15:I18)</f>
        <v>4543.50072</v>
      </c>
      <c r="L12" s="6">
        <f>+SUM(Details!J15:J18)</f>
        <v>42436</v>
      </c>
      <c r="M12" s="6">
        <f>+SUM(Details!K15:K18)</f>
        <v>132</v>
      </c>
      <c r="N12" s="6">
        <f>+SUM(Details!L15:L18)</f>
        <v>340</v>
      </c>
      <c r="O12" s="6">
        <f>+SUM(Details!M15:M18)</f>
        <v>1048</v>
      </c>
    </row>
    <row r="13" spans="1:15" ht="15" customHeight="1">
      <c r="A13" s="8" t="s">
        <v>22</v>
      </c>
      <c r="B13" s="9">
        <f>+B11+B12</f>
        <v>1080272.4741120001</v>
      </c>
      <c r="C13" s="8"/>
      <c r="D13" s="9">
        <f>+D11+D12</f>
        <v>674363.44800000009</v>
      </c>
      <c r="E13" s="9">
        <f t="shared" ref="E13:O13" si="1">+E11+E12</f>
        <v>0</v>
      </c>
      <c r="F13" s="9">
        <f t="shared" si="1"/>
        <v>0</v>
      </c>
      <c r="G13" s="9">
        <f t="shared" si="1"/>
        <v>64000</v>
      </c>
      <c r="H13" s="9">
        <f t="shared" si="1"/>
        <v>0</v>
      </c>
      <c r="I13" s="9">
        <f t="shared" si="1"/>
        <v>0</v>
      </c>
      <c r="J13" s="9">
        <f t="shared" si="1"/>
        <v>245136.66473600001</v>
      </c>
      <c r="K13" s="9">
        <f t="shared" si="1"/>
        <v>8860.3613760000007</v>
      </c>
      <c r="L13" s="9">
        <f t="shared" si="1"/>
        <v>84872</v>
      </c>
      <c r="M13" s="9">
        <f t="shared" si="1"/>
        <v>264</v>
      </c>
      <c r="N13" s="9">
        <f t="shared" si="1"/>
        <v>680</v>
      </c>
      <c r="O13" s="9">
        <f t="shared" si="1"/>
        <v>2096</v>
      </c>
    </row>
    <row r="15" spans="1:15" ht="15" customHeight="1">
      <c r="A15" s="8" t="s">
        <v>17</v>
      </c>
      <c r="B15" s="9">
        <f>+B13+B9</f>
        <v>1093615.5959040001</v>
      </c>
      <c r="C15" s="8"/>
      <c r="D15" s="9">
        <f>+D13+D9</f>
        <v>684291.36600000015</v>
      </c>
      <c r="E15" s="9">
        <f t="shared" ref="E15:O15" si="2">+E13+E9</f>
        <v>0</v>
      </c>
      <c r="F15" s="9">
        <f t="shared" si="2"/>
        <v>0</v>
      </c>
      <c r="G15" s="9">
        <f t="shared" si="2"/>
        <v>64000</v>
      </c>
      <c r="H15" s="9">
        <f t="shared" si="2"/>
        <v>0</v>
      </c>
      <c r="I15" s="9">
        <f t="shared" si="2"/>
        <v>0</v>
      </c>
      <c r="J15" s="9">
        <f t="shared" si="2"/>
        <v>248432.73351200001</v>
      </c>
      <c r="K15" s="9">
        <f t="shared" si="2"/>
        <v>8979.4963920000009</v>
      </c>
      <c r="L15" s="9">
        <f t="shared" si="2"/>
        <v>84872</v>
      </c>
      <c r="M15" s="9">
        <f t="shared" si="2"/>
        <v>264</v>
      </c>
      <c r="N15" s="9">
        <f t="shared" si="2"/>
        <v>680</v>
      </c>
      <c r="O15" s="9">
        <f t="shared" si="2"/>
        <v>2096</v>
      </c>
    </row>
    <row r="19" spans="1:12" ht="15" customHeight="1">
      <c r="A19" s="20" t="s">
        <v>24</v>
      </c>
      <c r="B19" s="20"/>
      <c r="C19" s="20"/>
      <c r="D19" s="20"/>
      <c r="E19" s="12"/>
      <c r="H19" s="20" t="s">
        <v>30</v>
      </c>
      <c r="I19" s="20"/>
      <c r="J19" s="20"/>
      <c r="K19" s="20"/>
      <c r="L19" s="20"/>
    </row>
    <row r="20" spans="1:12" ht="15" customHeight="1">
      <c r="A20" s="13" t="s">
        <v>25</v>
      </c>
      <c r="B20" s="12"/>
      <c r="C20" s="12"/>
      <c r="D20" s="15">
        <f>0.75*B9</f>
        <v>10007.341344000015</v>
      </c>
      <c r="E20" s="12"/>
      <c r="H20" s="13" t="s">
        <v>25</v>
      </c>
      <c r="I20" s="12"/>
      <c r="J20" s="12"/>
      <c r="L20" s="15">
        <f>+B9*0.25</f>
        <v>3335.780448000005</v>
      </c>
    </row>
    <row r="21" spans="1:12" ht="15" customHeight="1">
      <c r="A21" s="13" t="s">
        <v>26</v>
      </c>
      <c r="B21" s="12"/>
      <c r="C21" s="12"/>
      <c r="D21" s="15">
        <f>+B11</f>
        <v>527444.39347200003</v>
      </c>
      <c r="E21" s="12"/>
      <c r="H21" s="13" t="s">
        <v>32</v>
      </c>
      <c r="I21" s="12"/>
      <c r="J21" s="12"/>
      <c r="L21" s="14">
        <f>+B12</f>
        <v>552828.08064000006</v>
      </c>
    </row>
    <row r="22" spans="1:12" ht="15" customHeight="1">
      <c r="A22" s="16" t="s">
        <v>27</v>
      </c>
      <c r="B22" s="16"/>
      <c r="C22" s="16"/>
      <c r="D22" s="17">
        <f>+D21+D20</f>
        <v>537451.7348160001</v>
      </c>
      <c r="E22" s="12"/>
      <c r="H22" s="16" t="s">
        <v>31</v>
      </c>
      <c r="I22" s="16"/>
      <c r="J22" s="16"/>
      <c r="L22" s="17">
        <f>+L21+L20</f>
        <v>556163.86108800001</v>
      </c>
    </row>
    <row r="23" spans="1:12" ht="15" customHeight="1">
      <c r="A23" s="12"/>
      <c r="B23" s="12"/>
      <c r="C23" s="12"/>
      <c r="D23" s="15"/>
      <c r="E23" s="12"/>
      <c r="H23" s="12"/>
      <c r="I23" s="12"/>
      <c r="J23" s="12"/>
      <c r="L23" s="15"/>
    </row>
    <row r="24" spans="1:12" ht="15" customHeight="1">
      <c r="A24" s="12" t="s">
        <v>29</v>
      </c>
      <c r="B24" s="12"/>
      <c r="C24" s="12"/>
      <c r="D24" s="14">
        <v>21240423</v>
      </c>
      <c r="E24" s="12"/>
      <c r="H24" s="12" t="s">
        <v>33</v>
      </c>
      <c r="I24" s="12"/>
      <c r="J24" s="12"/>
      <c r="L24" s="14">
        <v>6365068</v>
      </c>
    </row>
    <row r="25" spans="1:12" ht="15" customHeight="1">
      <c r="A25" s="12"/>
      <c r="B25" s="12"/>
      <c r="C25" s="12"/>
      <c r="D25" s="15"/>
      <c r="E25" s="12"/>
      <c r="H25" s="12"/>
      <c r="I25" s="12"/>
      <c r="J25" s="12"/>
      <c r="L25" s="15"/>
    </row>
    <row r="26" spans="1:12" ht="15" customHeight="1">
      <c r="A26" s="21" t="s">
        <v>28</v>
      </c>
      <c r="B26" s="21"/>
      <c r="C26" s="21"/>
      <c r="D26" s="23">
        <f>+D22/D24</f>
        <v>2.5303250072562119E-2</v>
      </c>
      <c r="E26" s="12"/>
      <c r="H26" s="21" t="s">
        <v>28</v>
      </c>
      <c r="I26" s="21"/>
      <c r="J26" s="21"/>
      <c r="K26" s="22"/>
      <c r="L26" s="23">
        <f>+L22/L24</f>
        <v>8.7377520725308827E-2</v>
      </c>
    </row>
    <row r="27" spans="1:12" ht="15" customHeight="1">
      <c r="A27" s="12"/>
      <c r="B27" s="12"/>
      <c r="C27" s="12"/>
      <c r="D27" s="14"/>
      <c r="E27" s="12"/>
    </row>
    <row r="28" spans="1:12" ht="15" customHeight="1">
      <c r="A28" s="16"/>
      <c r="B28" s="12"/>
      <c r="C28" s="12"/>
      <c r="D28" s="12"/>
      <c r="E28" s="12"/>
    </row>
    <row r="29" spans="1:12" ht="15" customHeight="1">
      <c r="A29" s="13"/>
      <c r="B29" s="12"/>
      <c r="C29" s="12"/>
      <c r="D29" s="15"/>
      <c r="E29" s="12"/>
    </row>
    <row r="30" spans="1:12" ht="15" customHeight="1">
      <c r="A30" s="13"/>
      <c r="B30" s="12"/>
      <c r="C30" s="12"/>
      <c r="D30" s="15"/>
      <c r="E30" s="12"/>
    </row>
    <row r="31" spans="1:12" ht="15" customHeight="1">
      <c r="A31" s="16"/>
      <c r="B31" s="16"/>
      <c r="C31" s="16"/>
      <c r="D31" s="17"/>
      <c r="E31" s="12"/>
    </row>
    <row r="32" spans="1:12" ht="15" customHeight="1">
      <c r="A32" s="12"/>
      <c r="B32" s="12"/>
      <c r="C32" s="12"/>
      <c r="D32" s="15"/>
      <c r="E32" s="12"/>
    </row>
    <row r="33" spans="1:5" ht="15" customHeight="1">
      <c r="A33" s="12"/>
      <c r="B33" s="12"/>
      <c r="C33" s="12"/>
      <c r="D33" s="14"/>
      <c r="E33" s="12"/>
    </row>
    <row r="34" spans="1:5" ht="15" customHeight="1">
      <c r="A34" s="12"/>
      <c r="B34" s="12"/>
      <c r="C34" s="12"/>
      <c r="D34" s="15"/>
      <c r="E34" s="12"/>
    </row>
    <row r="35" spans="1:5" ht="15" customHeight="1">
      <c r="A35" s="16"/>
      <c r="B35" s="16"/>
      <c r="C35" s="16"/>
      <c r="D35" s="18"/>
    </row>
  </sheetData>
  <mergeCells count="5">
    <mergeCell ref="A1:O1"/>
    <mergeCell ref="A2:O2"/>
    <mergeCell ref="A3:O3"/>
    <mergeCell ref="A19:D19"/>
    <mergeCell ref="H19:L19"/>
  </mergeCells>
  <pageMargins left="0.25" right="0.25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workbookViewId="0">
      <selection activeCell="L11" sqref="L11:M18"/>
    </sheetView>
  </sheetViews>
  <sheetFormatPr defaultRowHeight="14.25"/>
  <cols>
    <col min="1" max="1" width="20.375" style="1" bestFit="1" customWidth="1"/>
    <col min="2" max="13" width="10.125" style="1" customWidth="1"/>
  </cols>
  <sheetData>
    <row r="1" spans="1:13">
      <c r="A1" s="1" t="s">
        <v>0</v>
      </c>
    </row>
    <row r="2" spans="1:13">
      <c r="A2" s="1" t="s">
        <v>1</v>
      </c>
      <c r="L2" s="5"/>
      <c r="M2" s="5"/>
    </row>
    <row r="3" spans="1:13">
      <c r="A3" s="1" t="s">
        <v>2</v>
      </c>
    </row>
    <row r="4" spans="1:13">
      <c r="H4" s="4"/>
      <c r="I4" s="4"/>
    </row>
    <row r="5" spans="1:13" ht="15" customHeight="1">
      <c r="B5" s="2">
        <v>500020</v>
      </c>
      <c r="C5" s="2">
        <v>500040</v>
      </c>
      <c r="D5" s="2">
        <v>500050</v>
      </c>
      <c r="E5" s="2">
        <v>500070</v>
      </c>
      <c r="F5" s="2">
        <v>500120</v>
      </c>
      <c r="G5" s="2">
        <v>500190</v>
      </c>
      <c r="H5" s="2">
        <v>501080</v>
      </c>
      <c r="I5" s="2">
        <v>502020</v>
      </c>
      <c r="J5" s="2">
        <v>503020</v>
      </c>
      <c r="K5" s="2">
        <v>503025</v>
      </c>
      <c r="L5" s="2">
        <v>503061</v>
      </c>
      <c r="M5" s="2">
        <v>503050</v>
      </c>
    </row>
    <row r="6" spans="1:13" ht="15" customHeight="1">
      <c r="B6" s="3" t="s">
        <v>5</v>
      </c>
      <c r="C6" s="3" t="s">
        <v>12</v>
      </c>
      <c r="D6" s="3" t="s">
        <v>13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14</v>
      </c>
      <c r="K6" s="3" t="s">
        <v>15</v>
      </c>
      <c r="L6" s="3" t="s">
        <v>11</v>
      </c>
      <c r="M6" s="3" t="s">
        <v>16</v>
      </c>
    </row>
    <row r="7" spans="1:13" ht="15" customHeight="1">
      <c r="A7" s="1" t="s">
        <v>19</v>
      </c>
      <c r="B7" s="6">
        <v>99862.515000000014</v>
      </c>
      <c r="C7" s="6"/>
      <c r="D7" s="6"/>
      <c r="E7" s="6">
        <v>0</v>
      </c>
      <c r="F7" s="6"/>
      <c r="G7" s="6"/>
      <c r="H7" s="6">
        <f>SUM(B7:G7)*0.332</f>
        <v>33154.354980000004</v>
      </c>
      <c r="I7" s="6">
        <f>SUM(B7:G7)*0.012</f>
        <v>1198.3501800000001</v>
      </c>
      <c r="J7" s="6">
        <v>10609</v>
      </c>
      <c r="K7" s="6">
        <v>33</v>
      </c>
      <c r="L7" s="6">
        <v>85</v>
      </c>
      <c r="M7" s="6">
        <v>262</v>
      </c>
    </row>
    <row r="8" spans="1:13" ht="15" customHeight="1">
      <c r="A8" s="1" t="s">
        <v>18</v>
      </c>
      <c r="B8" s="6">
        <v>-89934.596999999994</v>
      </c>
      <c r="C8" s="6"/>
      <c r="D8" s="6"/>
      <c r="E8" s="6">
        <v>0</v>
      </c>
      <c r="F8" s="6"/>
      <c r="G8" s="6"/>
      <c r="H8" s="6">
        <f>SUM(B8:G8)*0.332</f>
        <v>-29858.286204</v>
      </c>
      <c r="I8" s="6">
        <f>SUM(B8:G8)*0.012</f>
        <v>-1079.215164</v>
      </c>
      <c r="J8" s="6">
        <v>-10609</v>
      </c>
      <c r="K8" s="6">
        <v>-33</v>
      </c>
      <c r="L8" s="6">
        <v>-85</v>
      </c>
      <c r="M8" s="6">
        <v>-262</v>
      </c>
    </row>
    <row r="9" spans="1:13" ht="15" customHeight="1">
      <c r="A9" s="1" t="s">
        <v>17</v>
      </c>
      <c r="B9" s="6">
        <f>+B7-B8</f>
        <v>189797.11200000002</v>
      </c>
      <c r="C9" s="6">
        <f t="shared" ref="C9:M9" si="0">+C7-C8</f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63012.641184000007</v>
      </c>
      <c r="I9" s="6">
        <f t="shared" si="0"/>
        <v>2277.5653440000001</v>
      </c>
      <c r="J9" s="6">
        <f t="shared" si="0"/>
        <v>21218</v>
      </c>
      <c r="K9" s="6">
        <f t="shared" si="0"/>
        <v>66</v>
      </c>
      <c r="L9" s="6">
        <f t="shared" si="0"/>
        <v>170</v>
      </c>
      <c r="M9" s="6">
        <f t="shared" si="0"/>
        <v>524</v>
      </c>
    </row>
    <row r="10" spans="1:13" ht="15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" customHeight="1">
      <c r="A11" s="1" t="s">
        <v>3</v>
      </c>
      <c r="B11" s="6">
        <v>89934.597000000009</v>
      </c>
      <c r="C11" s="6"/>
      <c r="D11" s="6"/>
      <c r="E11" s="6">
        <v>0</v>
      </c>
      <c r="F11" s="6"/>
      <c r="G11" s="6"/>
      <c r="H11" s="6">
        <f t="shared" ref="H11:H18" si="1">SUM(B11:G11)*0.332</f>
        <v>29858.286204000004</v>
      </c>
      <c r="I11" s="6">
        <f t="shared" ref="I11:I18" si="2">SUM(B11:G11)*0.012</f>
        <v>1079.2151640000002</v>
      </c>
      <c r="J11" s="6">
        <v>10609</v>
      </c>
      <c r="K11" s="6">
        <v>33</v>
      </c>
      <c r="L11" s="6">
        <v>85</v>
      </c>
      <c r="M11" s="6">
        <v>262</v>
      </c>
    </row>
    <row r="12" spans="1:13" ht="15" customHeight="1">
      <c r="A12" s="1" t="s">
        <v>3</v>
      </c>
      <c r="B12" s="6">
        <v>89934.597000000009</v>
      </c>
      <c r="C12" s="6"/>
      <c r="D12" s="6"/>
      <c r="E12" s="6">
        <v>0</v>
      </c>
      <c r="F12" s="6"/>
      <c r="G12" s="6"/>
      <c r="H12" s="6">
        <f t="shared" si="1"/>
        <v>29858.286204000004</v>
      </c>
      <c r="I12" s="6">
        <f t="shared" si="2"/>
        <v>1079.2151640000002</v>
      </c>
      <c r="J12" s="6">
        <v>10609</v>
      </c>
      <c r="K12" s="6">
        <v>33</v>
      </c>
      <c r="L12" s="6">
        <v>85</v>
      </c>
      <c r="M12" s="6">
        <v>262</v>
      </c>
    </row>
    <row r="13" spans="1:13" ht="15" customHeight="1">
      <c r="A13" s="1" t="s">
        <v>3</v>
      </c>
      <c r="B13" s="6">
        <v>89934.597000000009</v>
      </c>
      <c r="C13" s="6"/>
      <c r="D13" s="6"/>
      <c r="E13" s="6">
        <v>0</v>
      </c>
      <c r="F13" s="6"/>
      <c r="G13" s="6"/>
      <c r="H13" s="6">
        <f t="shared" si="1"/>
        <v>29858.286204000004</v>
      </c>
      <c r="I13" s="6">
        <f t="shared" si="2"/>
        <v>1079.2151640000002</v>
      </c>
      <c r="J13" s="6">
        <v>10609</v>
      </c>
      <c r="K13" s="6">
        <v>33</v>
      </c>
      <c r="L13" s="6">
        <v>85</v>
      </c>
      <c r="M13" s="6">
        <v>262</v>
      </c>
    </row>
    <row r="14" spans="1:13" ht="15" customHeight="1">
      <c r="A14" s="1" t="s">
        <v>3</v>
      </c>
      <c r="B14" s="6">
        <v>89934.597000000009</v>
      </c>
      <c r="C14" s="6"/>
      <c r="D14" s="6"/>
      <c r="E14" s="6">
        <v>0</v>
      </c>
      <c r="F14" s="6"/>
      <c r="G14" s="6"/>
      <c r="H14" s="6">
        <f t="shared" si="1"/>
        <v>29858.286204000004</v>
      </c>
      <c r="I14" s="6">
        <f t="shared" si="2"/>
        <v>1079.2151640000002</v>
      </c>
      <c r="J14" s="6">
        <v>10609</v>
      </c>
      <c r="K14" s="6">
        <v>33</v>
      </c>
      <c r="L14" s="6">
        <v>85</v>
      </c>
      <c r="M14" s="6">
        <v>262</v>
      </c>
    </row>
    <row r="15" spans="1:13" ht="15" customHeight="1">
      <c r="A15" s="1" t="s">
        <v>4</v>
      </c>
      <c r="B15" s="6">
        <v>78656.264999999999</v>
      </c>
      <c r="C15" s="6"/>
      <c r="D15" s="6"/>
      <c r="E15" s="6">
        <v>16000</v>
      </c>
      <c r="F15" s="6"/>
      <c r="G15" s="6"/>
      <c r="H15" s="6">
        <f t="shared" si="1"/>
        <v>31425.879980000002</v>
      </c>
      <c r="I15" s="6">
        <f t="shared" si="2"/>
        <v>1135.87518</v>
      </c>
      <c r="J15" s="6">
        <v>10609</v>
      </c>
      <c r="K15" s="6">
        <v>33</v>
      </c>
      <c r="L15" s="6">
        <v>85</v>
      </c>
      <c r="M15" s="6">
        <v>262</v>
      </c>
    </row>
    <row r="16" spans="1:13" ht="15" customHeight="1">
      <c r="A16" s="1" t="s">
        <v>4</v>
      </c>
      <c r="B16" s="6">
        <v>78656.264999999999</v>
      </c>
      <c r="C16" s="6"/>
      <c r="D16" s="6"/>
      <c r="E16" s="6">
        <v>16000</v>
      </c>
      <c r="F16" s="6"/>
      <c r="G16" s="6"/>
      <c r="H16" s="6">
        <f t="shared" si="1"/>
        <v>31425.879980000002</v>
      </c>
      <c r="I16" s="6">
        <f t="shared" si="2"/>
        <v>1135.87518</v>
      </c>
      <c r="J16" s="6">
        <v>10609</v>
      </c>
      <c r="K16" s="6">
        <v>33</v>
      </c>
      <c r="L16" s="6">
        <v>85</v>
      </c>
      <c r="M16" s="6">
        <v>262</v>
      </c>
    </row>
    <row r="17" spans="1:13" ht="15" customHeight="1">
      <c r="A17" s="1" t="s">
        <v>4</v>
      </c>
      <c r="B17" s="6">
        <v>78656.264999999999</v>
      </c>
      <c r="C17" s="6"/>
      <c r="D17" s="6"/>
      <c r="E17" s="6">
        <v>16000</v>
      </c>
      <c r="F17" s="6"/>
      <c r="G17" s="6"/>
      <c r="H17" s="6">
        <f t="shared" si="1"/>
        <v>31425.879980000002</v>
      </c>
      <c r="I17" s="6">
        <f t="shared" si="2"/>
        <v>1135.87518</v>
      </c>
      <c r="J17" s="6">
        <v>10609</v>
      </c>
      <c r="K17" s="6">
        <v>33</v>
      </c>
      <c r="L17" s="6">
        <v>85</v>
      </c>
      <c r="M17" s="6">
        <v>262</v>
      </c>
    </row>
    <row r="18" spans="1:13" ht="15" customHeight="1">
      <c r="A18" s="1" t="s">
        <v>4</v>
      </c>
      <c r="B18" s="6">
        <v>78656.264999999999</v>
      </c>
      <c r="C18" s="6"/>
      <c r="D18" s="6"/>
      <c r="E18" s="6">
        <v>16000</v>
      </c>
      <c r="F18" s="6"/>
      <c r="G18" s="6"/>
      <c r="H18" s="6">
        <f t="shared" si="1"/>
        <v>31425.879980000002</v>
      </c>
      <c r="I18" s="6">
        <f t="shared" si="2"/>
        <v>1135.87518</v>
      </c>
      <c r="J18" s="6">
        <v>10609</v>
      </c>
      <c r="K18" s="6">
        <v>33</v>
      </c>
      <c r="L18" s="6">
        <v>85</v>
      </c>
      <c r="M18" s="6">
        <v>262</v>
      </c>
    </row>
    <row r="22" spans="1:13">
      <c r="B22" s="7"/>
    </row>
  </sheetData>
  <pageMargins left="0.45" right="0.45" top="0.5" bottom="0.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Storemski</dc:creator>
  <cp:lastModifiedBy>Neal, Timothy - HFD</cp:lastModifiedBy>
  <cp:lastPrinted>2015-02-26T00:31:31Z</cp:lastPrinted>
  <dcterms:created xsi:type="dcterms:W3CDTF">2015-02-25T22:17:46Z</dcterms:created>
  <dcterms:modified xsi:type="dcterms:W3CDTF">2015-02-26T15:10:51Z</dcterms:modified>
</cp:coreProperties>
</file>